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https://rkas.sharepoint.com/Kliendisuhted/ri ja halduslepingud/YLEP 2023/MKM/TTJA/Endla tn 10a, Tallinn/"/>
    </mc:Choice>
  </mc:AlternateContent>
  <xr:revisionPtr revIDLastSave="405" documentId="8_{22B75B95-F4BB-4920-B03F-4AB83D483771}" xr6:coauthVersionLast="47" xr6:coauthVersionMax="47" xr10:uidLastSave="{91BD2EF7-5D9F-4FC4-98B5-DC73A41ED59B}"/>
  <bookViews>
    <workbookView xWindow="28680" yWindow="-120" windowWidth="29040" windowHeight="15840" xr2:uid="{00000000-000D-0000-FFFF-FFFF00000000}"/>
  </bookViews>
  <sheets>
    <sheet name="Lisa nr 3" sheetId="4" r:id="rId1"/>
    <sheet name="Annuiteetgraafik BIL" sheetId="5" r:id="rId2"/>
    <sheet name="Annuiteetgraafik BIL lisanduv" sheetId="11" r:id="rId3"/>
    <sheet name="Annuiteetgraafik INV" sheetId="6" r:id="rId4"/>
    <sheet name="Annuiteetgraafik (Lisa 6.2)" sheetId="13"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4" l="1"/>
  <c r="J16" i="4"/>
  <c r="J17" i="4"/>
  <c r="J18" i="4"/>
  <c r="J19" i="4"/>
  <c r="I19" i="4" s="1"/>
  <c r="J20" i="4"/>
  <c r="J14" i="4"/>
  <c r="H20" i="4"/>
  <c r="G20" i="4" s="1"/>
  <c r="H19" i="4"/>
  <c r="G19" i="4" s="1"/>
  <c r="H18" i="4"/>
  <c r="G18" i="4" s="1"/>
  <c r="H17" i="4"/>
  <c r="G17" i="4" s="1"/>
  <c r="H16" i="4"/>
  <c r="G16" i="4" s="1"/>
  <c r="H15" i="4"/>
  <c r="H14" i="4"/>
  <c r="F20" i="4"/>
  <c r="E20" i="4" s="1"/>
  <c r="F19" i="4"/>
  <c r="E19" i="4" s="1"/>
  <c r="F18" i="4"/>
  <c r="E18" i="4" s="1"/>
  <c r="F17" i="4"/>
  <c r="F16" i="4"/>
  <c r="E16" i="4" s="1"/>
  <c r="F15" i="4"/>
  <c r="F14" i="4"/>
  <c r="E17" i="4"/>
  <c r="I24" i="4"/>
  <c r="E26" i="4"/>
  <c r="E27" i="4"/>
  <c r="E28" i="4"/>
  <c r="E29" i="4"/>
  <c r="E24" i="4"/>
  <c r="F24" i="4"/>
  <c r="I26" i="4"/>
  <c r="I27" i="4"/>
  <c r="I28" i="4"/>
  <c r="I29" i="4"/>
  <c r="F29" i="4" l="1"/>
  <c r="F28" i="4"/>
  <c r="F27" i="4"/>
  <c r="F26" i="4"/>
  <c r="I20" i="4"/>
  <c r="K19" i="4"/>
  <c r="M19" i="4"/>
  <c r="K20" i="4"/>
  <c r="M20" i="4"/>
  <c r="I15" i="4"/>
  <c r="I16" i="4"/>
  <c r="I30" i="4"/>
  <c r="L17" i="4"/>
  <c r="N17" i="4"/>
  <c r="L16" i="4"/>
  <c r="L15" i="4"/>
  <c r="L14" i="4"/>
  <c r="J30" i="4" l="1"/>
  <c r="N16" i="4"/>
  <c r="N15" i="4"/>
  <c r="N14" i="4"/>
  <c r="N30" i="4" l="1"/>
  <c r="L30" i="4"/>
  <c r="M29" i="4"/>
  <c r="M28" i="4"/>
  <c r="M27" i="4"/>
  <c r="M26" i="4"/>
  <c r="M24" i="4"/>
  <c r="M16" i="4"/>
  <c r="K16" i="4"/>
  <c r="M15" i="4"/>
  <c r="K15" i="4"/>
  <c r="M14" i="4"/>
  <c r="K14" i="4"/>
  <c r="H30" i="4"/>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E15" i="13"/>
  <c r="G15" i="13"/>
  <c r="C16" i="13"/>
  <c r="C15" i="13"/>
  <c r="D15"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D8" i="13"/>
  <c r="D9" i="13"/>
  <c r="E15" i="6"/>
  <c r="G15" i="6"/>
  <c r="C16" i="6"/>
  <c r="D15" i="6"/>
  <c r="A15" i="6"/>
  <c r="C15" i="6"/>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7" i="11"/>
  <c r="M8" i="11"/>
  <c r="D8" i="11"/>
  <c r="D9" i="11"/>
  <c r="M7" i="11"/>
  <c r="M6" i="11"/>
  <c r="M5" i="11"/>
  <c r="M4" i="11"/>
  <c r="E10" i="11"/>
  <c r="A17" i="5"/>
  <c r="D8" i="5"/>
  <c r="F16" i="6"/>
  <c r="D9" i="5"/>
  <c r="F30" i="4"/>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D8" i="6"/>
  <c r="D9" i="6"/>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M4" i="5"/>
  <c r="E10" i="5"/>
  <c r="E11" i="5"/>
  <c r="M5" i="5"/>
  <c r="M8" i="5"/>
  <c r="M6" i="5"/>
  <c r="M7" i="5"/>
  <c r="E12" i="5"/>
  <c r="F17" i="6"/>
  <c r="C17" i="5"/>
  <c r="E17" i="5"/>
  <c r="F18" i="6"/>
  <c r="E11" i="11"/>
  <c r="E12" i="11"/>
  <c r="D16" i="6"/>
  <c r="E16" i="6"/>
  <c r="G16" i="6"/>
  <c r="C17" i="6"/>
  <c r="F15" i="6"/>
  <c r="D17" i="6"/>
  <c r="E17" i="6"/>
  <c r="G17" i="6"/>
  <c r="C18" i="6"/>
  <c r="F19" i="6"/>
  <c r="C17" i="11"/>
  <c r="E17" i="11"/>
  <c r="G17" i="5"/>
  <c r="C18" i="5"/>
  <c r="D17" i="5"/>
  <c r="F17" i="5"/>
  <c r="D18" i="6"/>
  <c r="E18" i="6"/>
  <c r="G18" i="6"/>
  <c r="C19" i="6"/>
  <c r="F23" i="5"/>
  <c r="F31" i="5"/>
  <c r="F39" i="5"/>
  <c r="F47" i="5"/>
  <c r="F55" i="5"/>
  <c r="F63" i="5"/>
  <c r="F71" i="5"/>
  <c r="F79" i="5"/>
  <c r="F87" i="5"/>
  <c r="F95" i="5"/>
  <c r="F103" i="5"/>
  <c r="F111" i="5"/>
  <c r="F119" i="5"/>
  <c r="F127" i="5"/>
  <c r="F135" i="5"/>
  <c r="E25" i="5"/>
  <c r="E33" i="5"/>
  <c r="E41" i="5"/>
  <c r="E49" i="5"/>
  <c r="E57" i="5"/>
  <c r="E65" i="5"/>
  <c r="E73" i="5"/>
  <c r="E81" i="5"/>
  <c r="E89" i="5"/>
  <c r="F26" i="5"/>
  <c r="F34" i="5"/>
  <c r="F42" i="5"/>
  <c r="F50" i="5"/>
  <c r="F58" i="5"/>
  <c r="F66" i="5"/>
  <c r="F74" i="5"/>
  <c r="F82" i="5"/>
  <c r="F90" i="5"/>
  <c r="F98" i="5"/>
  <c r="F106" i="5"/>
  <c r="F114" i="5"/>
  <c r="F122" i="5"/>
  <c r="F130" i="5"/>
  <c r="E20" i="5"/>
  <c r="E28" i="5"/>
  <c r="E36" i="5"/>
  <c r="E44" i="5"/>
  <c r="E52" i="5"/>
  <c r="E60" i="5"/>
  <c r="E68" i="5"/>
  <c r="E76" i="5"/>
  <c r="E84" i="5"/>
  <c r="E92" i="5"/>
  <c r="E100" i="5"/>
  <c r="E108" i="5"/>
  <c r="E116" i="5"/>
  <c r="E124" i="5"/>
  <c r="E132" i="5"/>
  <c r="F19" i="5"/>
  <c r="F27" i="5"/>
  <c r="F35" i="5"/>
  <c r="F43" i="5"/>
  <c r="F51" i="5"/>
  <c r="F59" i="5"/>
  <c r="F67" i="5"/>
  <c r="F75" i="5"/>
  <c r="F83" i="5"/>
  <c r="F91" i="5"/>
  <c r="F99" i="5"/>
  <c r="F107" i="5"/>
  <c r="F115" i="5"/>
  <c r="F123" i="5"/>
  <c r="F131" i="5"/>
  <c r="E21" i="5"/>
  <c r="E29" i="5"/>
  <c r="E37" i="5"/>
  <c r="E45" i="5"/>
  <c r="E53" i="5"/>
  <c r="E61" i="5"/>
  <c r="E69" i="5"/>
  <c r="E77" i="5"/>
  <c r="E85" i="5"/>
  <c r="E93" i="5"/>
  <c r="E101" i="5"/>
  <c r="E109" i="5"/>
  <c r="E117" i="5"/>
  <c r="E125" i="5"/>
  <c r="E133" i="5"/>
  <c r="F20" i="5"/>
  <c r="F28" i="5"/>
  <c r="F36" i="5"/>
  <c r="F44" i="5"/>
  <c r="F52" i="5"/>
  <c r="F60" i="5"/>
  <c r="F68" i="5"/>
  <c r="F76" i="5"/>
  <c r="F84" i="5"/>
  <c r="F92" i="5"/>
  <c r="F100" i="5"/>
  <c r="F108" i="5"/>
  <c r="F116" i="5"/>
  <c r="F124" i="5"/>
  <c r="F132" i="5"/>
  <c r="E22" i="5"/>
  <c r="E30" i="5"/>
  <c r="E38" i="5"/>
  <c r="E46" i="5"/>
  <c r="E54" i="5"/>
  <c r="E62" i="5"/>
  <c r="E70" i="5"/>
  <c r="E78" i="5"/>
  <c r="E86" i="5"/>
  <c r="E94" i="5"/>
  <c r="E102" i="5"/>
  <c r="E110" i="5"/>
  <c r="E118" i="5"/>
  <c r="E126" i="5"/>
  <c r="E134" i="5"/>
  <c r="F21" i="5"/>
  <c r="F29" i="5"/>
  <c r="F37" i="5"/>
  <c r="F45" i="5"/>
  <c r="F53" i="5"/>
  <c r="F61" i="5"/>
  <c r="F69" i="5"/>
  <c r="F77" i="5"/>
  <c r="F85" i="5"/>
  <c r="F93" i="5"/>
  <c r="F101" i="5"/>
  <c r="F109" i="5"/>
  <c r="F117" i="5"/>
  <c r="F125" i="5"/>
  <c r="F133" i="5"/>
  <c r="E23" i="5"/>
  <c r="E31" i="5"/>
  <c r="E39" i="5"/>
  <c r="E47" i="5"/>
  <c r="E55" i="5"/>
  <c r="E63" i="5"/>
  <c r="E71" i="5"/>
  <c r="E79" i="5"/>
  <c r="E87" i="5"/>
  <c r="E95" i="5"/>
  <c r="E103" i="5"/>
  <c r="E111" i="5"/>
  <c r="E119" i="5"/>
  <c r="E127" i="5"/>
  <c r="E135" i="5"/>
  <c r="F22" i="5"/>
  <c r="F30" i="5"/>
  <c r="F38" i="5"/>
  <c r="F46" i="5"/>
  <c r="F54" i="5"/>
  <c r="F62" i="5"/>
  <c r="F70" i="5"/>
  <c r="F78" i="5"/>
  <c r="F86" i="5"/>
  <c r="F94" i="5"/>
  <c r="F102" i="5"/>
  <c r="F110" i="5"/>
  <c r="F118" i="5"/>
  <c r="F126" i="5"/>
  <c r="F134" i="5"/>
  <c r="E24" i="5"/>
  <c r="E32" i="5"/>
  <c r="E40" i="5"/>
  <c r="E48" i="5"/>
  <c r="E56" i="5"/>
  <c r="E64" i="5"/>
  <c r="E72" i="5"/>
  <c r="E80" i="5"/>
  <c r="E88" i="5"/>
  <c r="E96" i="5"/>
  <c r="E104" i="5"/>
  <c r="E112" i="5"/>
  <c r="E120" i="5"/>
  <c r="E128" i="5"/>
  <c r="E136" i="5"/>
  <c r="F48" i="5"/>
  <c r="F80" i="5"/>
  <c r="F112" i="5"/>
  <c r="E26" i="5"/>
  <c r="E58" i="5"/>
  <c r="E90" i="5"/>
  <c r="E113" i="5"/>
  <c r="E131" i="5"/>
  <c r="F18" i="5"/>
  <c r="F49" i="5"/>
  <c r="F81" i="5"/>
  <c r="F113" i="5"/>
  <c r="E27" i="5"/>
  <c r="E59" i="5"/>
  <c r="E91" i="5"/>
  <c r="E114" i="5"/>
  <c r="E18" i="5"/>
  <c r="G18" i="5"/>
  <c r="C19" i="5"/>
  <c r="F24" i="5"/>
  <c r="F56" i="5"/>
  <c r="F88" i="5"/>
  <c r="F120" i="5"/>
  <c r="E34" i="5"/>
  <c r="E66" i="5"/>
  <c r="E97" i="5"/>
  <c r="E115" i="5"/>
  <c r="F25" i="5"/>
  <c r="F57" i="5"/>
  <c r="F89" i="5"/>
  <c r="F121" i="5"/>
  <c r="E35" i="5"/>
  <c r="E67" i="5"/>
  <c r="E98" i="5"/>
  <c r="E121" i="5"/>
  <c r="D18" i="5"/>
  <c r="F32" i="5"/>
  <c r="F64" i="5"/>
  <c r="F96" i="5"/>
  <c r="F128" i="5"/>
  <c r="E42" i="5"/>
  <c r="E74" i="5"/>
  <c r="E99" i="5"/>
  <c r="E122" i="5"/>
  <c r="F33" i="5"/>
  <c r="F65" i="5"/>
  <c r="F97" i="5"/>
  <c r="F129" i="5"/>
  <c r="E43" i="5"/>
  <c r="E75" i="5"/>
  <c r="E105" i="5"/>
  <c r="E123" i="5"/>
  <c r="F40" i="5"/>
  <c r="E50" i="5"/>
  <c r="F41" i="5"/>
  <c r="E51" i="5"/>
  <c r="F72" i="5"/>
  <c r="E82" i="5"/>
  <c r="F73" i="5"/>
  <c r="E83" i="5"/>
  <c r="F104" i="5"/>
  <c r="E106" i="5"/>
  <c r="F136" i="5"/>
  <c r="E129" i="5"/>
  <c r="E19" i="5"/>
  <c r="E130" i="5"/>
  <c r="E107" i="5"/>
  <c r="F105" i="5"/>
  <c r="F20" i="6"/>
  <c r="G17" i="11"/>
  <c r="C18" i="11"/>
  <c r="D17" i="11"/>
  <c r="F17" i="11"/>
  <c r="D19" i="5"/>
  <c r="G19" i="5"/>
  <c r="C20" i="5"/>
  <c r="D19" i="6"/>
  <c r="E19" i="6"/>
  <c r="G19" i="6"/>
  <c r="C20" i="6"/>
  <c r="F129" i="11"/>
  <c r="F113" i="11"/>
  <c r="E133" i="11"/>
  <c r="E117" i="11"/>
  <c r="E101" i="11"/>
  <c r="E85" i="11"/>
  <c r="F116" i="11"/>
  <c r="F91" i="11"/>
  <c r="F73" i="11"/>
  <c r="F127" i="11"/>
  <c r="F111" i="11"/>
  <c r="E131" i="11"/>
  <c r="E115" i="11"/>
  <c r="E99" i="11"/>
  <c r="E83" i="11"/>
  <c r="F112" i="11"/>
  <c r="F90" i="11"/>
  <c r="F71" i="11"/>
  <c r="F125" i="11"/>
  <c r="F109" i="11"/>
  <c r="F123" i="11"/>
  <c r="F107" i="11"/>
  <c r="E127" i="11"/>
  <c r="E111" i="11"/>
  <c r="E95" i="11"/>
  <c r="F136" i="11"/>
  <c r="F104" i="11"/>
  <c r="F83" i="11"/>
  <c r="F67" i="11"/>
  <c r="F121" i="11"/>
  <c r="F105" i="11"/>
  <c r="E125" i="11"/>
  <c r="E109" i="11"/>
  <c r="E93" i="11"/>
  <c r="F132" i="11"/>
  <c r="F100" i="11"/>
  <c r="F82" i="11"/>
  <c r="F65" i="11"/>
  <c r="F117" i="11"/>
  <c r="E119" i="11"/>
  <c r="E87" i="11"/>
  <c r="E92" i="11"/>
  <c r="F59" i="11"/>
  <c r="F97" i="11"/>
  <c r="E69" i="11"/>
  <c r="E50" i="11"/>
  <c r="E108" i="11"/>
  <c r="F74" i="11"/>
  <c r="F53" i="11"/>
  <c r="E120" i="11"/>
  <c r="F87" i="11"/>
  <c r="E65" i="11"/>
  <c r="E47" i="11"/>
  <c r="E31" i="11"/>
  <c r="E100" i="11"/>
  <c r="F38" i="11"/>
  <c r="F96" i="11"/>
  <c r="F89" i="11"/>
  <c r="F29" i="11"/>
  <c r="F32" i="11"/>
  <c r="E79" i="11"/>
  <c r="E28" i="11"/>
  <c r="F78" i="11"/>
  <c r="F115" i="11"/>
  <c r="E113" i="11"/>
  <c r="E81" i="11"/>
  <c r="E84" i="11"/>
  <c r="F57" i="11"/>
  <c r="E96" i="11"/>
  <c r="F68" i="11"/>
  <c r="E48" i="11"/>
  <c r="F106" i="11"/>
  <c r="E68" i="11"/>
  <c r="F51" i="11"/>
  <c r="F118" i="11"/>
  <c r="E86" i="11"/>
  <c r="F64" i="11"/>
  <c r="E45" i="11"/>
  <c r="E29" i="11"/>
  <c r="F95" i="11"/>
  <c r="E32" i="11"/>
  <c r="E82" i="11"/>
  <c r="E80" i="11"/>
  <c r="F28" i="11"/>
  <c r="E26" i="11"/>
  <c r="E72" i="11"/>
  <c r="F27" i="11"/>
  <c r="E71" i="11"/>
  <c r="F103" i="11"/>
  <c r="E107" i="11"/>
  <c r="F128" i="11"/>
  <c r="F79" i="11"/>
  <c r="E130" i="11"/>
  <c r="E90" i="11"/>
  <c r="E62" i="11"/>
  <c r="E46" i="11"/>
  <c r="E98" i="11"/>
  <c r="E67" i="11"/>
  <c r="F49" i="11"/>
  <c r="E106" i="11"/>
  <c r="F81" i="11"/>
  <c r="E58" i="11"/>
  <c r="E43" i="11"/>
  <c r="E27" i="11"/>
  <c r="F70" i="11"/>
  <c r="F31" i="11"/>
  <c r="F44" i="11"/>
  <c r="F62" i="11"/>
  <c r="E22" i="11"/>
  <c r="E18" i="11"/>
  <c r="F52" i="11"/>
  <c r="F26" i="11"/>
  <c r="E64" i="11"/>
  <c r="F101" i="11"/>
  <c r="E105" i="11"/>
  <c r="F124" i="11"/>
  <c r="F77" i="11"/>
  <c r="E128" i="11"/>
  <c r="F84" i="11"/>
  <c r="E61" i="11"/>
  <c r="E44" i="11"/>
  <c r="F92" i="11"/>
  <c r="F66" i="11"/>
  <c r="F47" i="11"/>
  <c r="E104" i="11"/>
  <c r="F80" i="11"/>
  <c r="E57" i="11"/>
  <c r="E41" i="11"/>
  <c r="E25" i="11"/>
  <c r="E63" i="11"/>
  <c r="F30" i="11"/>
  <c r="F41" i="11"/>
  <c r="F50" i="11"/>
  <c r="F21" i="11"/>
  <c r="G18" i="11"/>
  <c r="C19" i="11"/>
  <c r="F43" i="11"/>
  <c r="E20" i="11"/>
  <c r="F46" i="11"/>
  <c r="F135" i="11"/>
  <c r="E135" i="11"/>
  <c r="E103" i="11"/>
  <c r="F120" i="11"/>
  <c r="F75" i="11"/>
  <c r="F126" i="11"/>
  <c r="E78" i="11"/>
  <c r="F60" i="11"/>
  <c r="E126" i="11"/>
  <c r="F86" i="11"/>
  <c r="E60" i="11"/>
  <c r="F45" i="11"/>
  <c r="F102" i="11"/>
  <c r="E74" i="11"/>
  <c r="E55" i="11"/>
  <c r="E39" i="11"/>
  <c r="E23" i="11"/>
  <c r="F56" i="11"/>
  <c r="E24" i="11"/>
  <c r="F33" i="11"/>
  <c r="E38" i="11"/>
  <c r="F20" i="11"/>
  <c r="F42" i="11"/>
  <c r="F19" i="11"/>
  <c r="F40" i="11"/>
  <c r="F133" i="11"/>
  <c r="E129" i="11"/>
  <c r="E97" i="11"/>
  <c r="F108" i="11"/>
  <c r="F69" i="11"/>
  <c r="E114" i="11"/>
  <c r="E77" i="11"/>
  <c r="E56" i="11"/>
  <c r="E124" i="11"/>
  <c r="F85" i="11"/>
  <c r="E59" i="11"/>
  <c r="E136" i="11"/>
  <c r="F94" i="11"/>
  <c r="E73" i="11"/>
  <c r="E53" i="11"/>
  <c r="E37" i="11"/>
  <c r="E21" i="11"/>
  <c r="F48" i="11"/>
  <c r="F23" i="11"/>
  <c r="F25" i="11"/>
  <c r="F37" i="11"/>
  <c r="F130" i="11"/>
  <c r="E132" i="11"/>
  <c r="E36" i="11"/>
  <c r="F18" i="11"/>
  <c r="E34" i="11"/>
  <c r="E91" i="11"/>
  <c r="F76" i="11"/>
  <c r="F58" i="11"/>
  <c r="E51" i="11"/>
  <c r="F22" i="11"/>
  <c r="E118" i="11"/>
  <c r="E89" i="11"/>
  <c r="E70" i="11"/>
  <c r="F55" i="11"/>
  <c r="E49" i="11"/>
  <c r="D18" i="11"/>
  <c r="E88" i="11"/>
  <c r="F98" i="11"/>
  <c r="E52" i="11"/>
  <c r="E122" i="11"/>
  <c r="E33" i="11"/>
  <c r="E94" i="11"/>
  <c r="F34" i="11"/>
  <c r="F131" i="11"/>
  <c r="F63" i="11"/>
  <c r="F122" i="11"/>
  <c r="F93" i="11"/>
  <c r="E19" i="11"/>
  <c r="F36" i="11"/>
  <c r="E116" i="11"/>
  <c r="E123" i="11"/>
  <c r="E112" i="11"/>
  <c r="E76" i="11"/>
  <c r="F72" i="11"/>
  <c r="E40" i="11"/>
  <c r="F54" i="11"/>
  <c r="F24" i="11"/>
  <c r="E121" i="11"/>
  <c r="F110" i="11"/>
  <c r="E75" i="11"/>
  <c r="E66" i="11"/>
  <c r="F39" i="11"/>
  <c r="E42" i="11"/>
  <c r="F99" i="11"/>
  <c r="E134" i="11"/>
  <c r="E110" i="11"/>
  <c r="E102" i="11"/>
  <c r="F134" i="11"/>
  <c r="F88" i="11"/>
  <c r="E35" i="11"/>
  <c r="E54" i="11"/>
  <c r="F35" i="11"/>
  <c r="F119" i="11"/>
  <c r="E30" i="11"/>
  <c r="F61" i="11"/>
  <c r="F114" i="11"/>
  <c r="F21" i="6"/>
  <c r="D20" i="6"/>
  <c r="E20" i="6"/>
  <c r="G20" i="6"/>
  <c r="C21" i="6"/>
  <c r="F22" i="6"/>
  <c r="D19" i="11"/>
  <c r="G19" i="11"/>
  <c r="C20" i="11"/>
  <c r="D20" i="5"/>
  <c r="G20" i="5"/>
  <c r="C21" i="5"/>
  <c r="G21" i="5"/>
  <c r="C22" i="5"/>
  <c r="D21" i="5"/>
  <c r="D20" i="11"/>
  <c r="G20" i="11"/>
  <c r="C21" i="11"/>
  <c r="F23" i="6"/>
  <c r="D21" i="6"/>
  <c r="E21" i="6"/>
  <c r="G21" i="6"/>
  <c r="C22" i="6"/>
  <c r="D22" i="6"/>
  <c r="E22" i="6"/>
  <c r="G22" i="6"/>
  <c r="C23" i="6"/>
  <c r="G21" i="11"/>
  <c r="C22" i="11"/>
  <c r="D21" i="11"/>
  <c r="F24" i="6"/>
  <c r="D22" i="5"/>
  <c r="G22" i="5"/>
  <c r="C23" i="5"/>
  <c r="D23" i="5"/>
  <c r="G23" i="5"/>
  <c r="C24" i="5"/>
  <c r="G22" i="11"/>
  <c r="C23" i="11"/>
  <c r="D22" i="11"/>
  <c r="D23" i="6"/>
  <c r="E23" i="6"/>
  <c r="G23" i="6"/>
  <c r="C24" i="6"/>
  <c r="F25" i="6"/>
  <c r="D24" i="6"/>
  <c r="E24" i="6"/>
  <c r="G24" i="6"/>
  <c r="C25" i="6"/>
  <c r="G23" i="11"/>
  <c r="C24" i="11"/>
  <c r="D23" i="11"/>
  <c r="G24" i="5"/>
  <c r="C25" i="5"/>
  <c r="D24" i="5"/>
  <c r="F26" i="6"/>
  <c r="D25" i="6"/>
  <c r="E25" i="6"/>
  <c r="G25" i="6"/>
  <c r="C26" i="6"/>
  <c r="F27" i="6"/>
  <c r="D25" i="5"/>
  <c r="G25" i="5"/>
  <c r="C26" i="5"/>
  <c r="G24" i="11"/>
  <c r="C25" i="11"/>
  <c r="D24" i="11"/>
  <c r="D26" i="6"/>
  <c r="E26" i="6"/>
  <c r="G26" i="6"/>
  <c r="C27" i="6"/>
  <c r="D25" i="11"/>
  <c r="G25" i="11"/>
  <c r="C26" i="11"/>
  <c r="G26" i="5"/>
  <c r="C27" i="5"/>
  <c r="D26" i="5"/>
  <c r="F28" i="6"/>
  <c r="D27" i="5"/>
  <c r="G27" i="5"/>
  <c r="C28" i="5"/>
  <c r="G26" i="11"/>
  <c r="C27" i="11"/>
  <c r="D26" i="11"/>
  <c r="D27" i="6"/>
  <c r="E27" i="6"/>
  <c r="G27" i="6"/>
  <c r="C28" i="6"/>
  <c r="F29" i="6"/>
  <c r="D28" i="6"/>
  <c r="E28" i="6"/>
  <c r="G28" i="6"/>
  <c r="C29" i="6"/>
  <c r="G27" i="11"/>
  <c r="C28" i="11"/>
  <c r="D27" i="11"/>
  <c r="F30" i="6"/>
  <c r="D28" i="5"/>
  <c r="G28" i="5"/>
  <c r="C29" i="5"/>
  <c r="F31" i="6"/>
  <c r="D29" i="6"/>
  <c r="E29" i="6"/>
  <c r="G29" i="6"/>
  <c r="C30" i="6"/>
  <c r="D28" i="11"/>
  <c r="G28" i="11"/>
  <c r="C29" i="11"/>
  <c r="D29" i="5"/>
  <c r="G29" i="5"/>
  <c r="C30" i="5"/>
  <c r="D30" i="6"/>
  <c r="E30" i="6"/>
  <c r="G30" i="6"/>
  <c r="C31" i="6"/>
  <c r="G29" i="11"/>
  <c r="C30" i="11"/>
  <c r="D29" i="11"/>
  <c r="F32" i="6"/>
  <c r="D30" i="5"/>
  <c r="G30" i="5"/>
  <c r="C31" i="5"/>
  <c r="D31" i="6"/>
  <c r="E31" i="6"/>
  <c r="G31" i="6"/>
  <c r="C32" i="6"/>
  <c r="F33" i="6"/>
  <c r="G30" i="11"/>
  <c r="C31" i="11"/>
  <c r="D30" i="11"/>
  <c r="D31" i="5"/>
  <c r="G31" i="5"/>
  <c r="C32" i="5"/>
  <c r="D32" i="6"/>
  <c r="E32" i="6"/>
  <c r="G32" i="6"/>
  <c r="C33" i="6"/>
  <c r="D32" i="5"/>
  <c r="G32" i="5"/>
  <c r="C33" i="5"/>
  <c r="D31" i="11"/>
  <c r="G31" i="11"/>
  <c r="C32" i="11"/>
  <c r="F34" i="6"/>
  <c r="F35" i="6"/>
  <c r="G32" i="11"/>
  <c r="C33" i="11"/>
  <c r="D32" i="11"/>
  <c r="D33" i="5"/>
  <c r="G33" i="5"/>
  <c r="C34" i="5"/>
  <c r="D33" i="6"/>
  <c r="E33" i="6"/>
  <c r="G33" i="6"/>
  <c r="C34" i="6"/>
  <c r="D34" i="6"/>
  <c r="E34" i="6"/>
  <c r="G34" i="6"/>
  <c r="C35" i="6"/>
  <c r="D34" i="5"/>
  <c r="G34" i="5"/>
  <c r="C35" i="5"/>
  <c r="G33" i="11"/>
  <c r="C34" i="11"/>
  <c r="D33" i="11"/>
  <c r="F36" i="6"/>
  <c r="G35" i="6"/>
  <c r="C36" i="6"/>
  <c r="D35" i="6"/>
  <c r="E35" i="6"/>
  <c r="G34" i="11"/>
  <c r="C35" i="11"/>
  <c r="D34" i="11"/>
  <c r="D35" i="5"/>
  <c r="G35" i="5"/>
  <c r="C36" i="5"/>
  <c r="F37" i="6"/>
  <c r="G36" i="5"/>
  <c r="C37" i="5"/>
  <c r="D36" i="5"/>
  <c r="F38" i="6"/>
  <c r="D36" i="6"/>
  <c r="E36" i="6"/>
  <c r="G36" i="6"/>
  <c r="C37" i="6"/>
  <c r="D35" i="11"/>
  <c r="G35" i="11"/>
  <c r="C36" i="11"/>
  <c r="D37" i="6"/>
  <c r="E37" i="6"/>
  <c r="G37" i="6"/>
  <c r="C38" i="6"/>
  <c r="D37" i="5"/>
  <c r="G37" i="5"/>
  <c r="C38" i="5"/>
  <c r="F39" i="6"/>
  <c r="D36" i="11"/>
  <c r="G36" i="11"/>
  <c r="C37" i="11"/>
  <c r="D38" i="6"/>
  <c r="E38" i="6"/>
  <c r="G38" i="6"/>
  <c r="C39" i="6"/>
  <c r="G37" i="11"/>
  <c r="C38" i="11"/>
  <c r="D37" i="11"/>
  <c r="F40" i="6"/>
  <c r="D38" i="5"/>
  <c r="G38" i="5"/>
  <c r="C39" i="5"/>
  <c r="D39" i="6"/>
  <c r="E39" i="6"/>
  <c r="G39" i="6"/>
  <c r="C40" i="6"/>
  <c r="F41" i="6"/>
  <c r="G39" i="5"/>
  <c r="C40" i="5"/>
  <c r="D39" i="5"/>
  <c r="G38" i="11"/>
  <c r="C39" i="11"/>
  <c r="D38" i="11"/>
  <c r="D40" i="6"/>
  <c r="E40" i="6"/>
  <c r="G40" i="6"/>
  <c r="C41" i="6"/>
  <c r="F42" i="6"/>
  <c r="D40" i="5"/>
  <c r="G40" i="5"/>
  <c r="C41" i="5"/>
  <c r="G39" i="11"/>
  <c r="C40" i="11"/>
  <c r="D39" i="11"/>
  <c r="D41" i="6"/>
  <c r="E41" i="6"/>
  <c r="G41" i="6"/>
  <c r="C42" i="6"/>
  <c r="G40" i="11"/>
  <c r="C41" i="11"/>
  <c r="D40" i="11"/>
  <c r="F43" i="6"/>
  <c r="D41" i="5"/>
  <c r="G41" i="5"/>
  <c r="C42" i="5"/>
  <c r="G42" i="6"/>
  <c r="C43" i="6"/>
  <c r="D42" i="6"/>
  <c r="E42" i="6"/>
  <c r="D42" i="5"/>
  <c r="G42" i="5"/>
  <c r="C43" i="5"/>
  <c r="D41" i="11"/>
  <c r="G41" i="11"/>
  <c r="C42" i="11"/>
  <c r="F44" i="6"/>
  <c r="F45" i="6"/>
  <c r="G42" i="11"/>
  <c r="C43" i="11"/>
  <c r="D42" i="11"/>
  <c r="D43" i="5"/>
  <c r="G43" i="5"/>
  <c r="C44" i="5"/>
  <c r="D43" i="6"/>
  <c r="E43" i="6"/>
  <c r="G43" i="6"/>
  <c r="C44" i="6"/>
  <c r="D44" i="6"/>
  <c r="E44" i="6"/>
  <c r="G44" i="6"/>
  <c r="C45" i="6"/>
  <c r="D44" i="5"/>
  <c r="G44" i="5"/>
  <c r="C45" i="5"/>
  <c r="G43" i="11"/>
  <c r="C44" i="11"/>
  <c r="D43" i="11"/>
  <c r="F46" i="6"/>
  <c r="D45" i="6"/>
  <c r="E45" i="6"/>
  <c r="G45" i="6"/>
  <c r="C46" i="6"/>
  <c r="D45" i="5"/>
  <c r="G45" i="5"/>
  <c r="C46" i="5"/>
  <c r="F47" i="6"/>
  <c r="D44" i="11"/>
  <c r="G44" i="11"/>
  <c r="C45" i="11"/>
  <c r="G46" i="6"/>
  <c r="C47" i="6"/>
  <c r="D46" i="6"/>
  <c r="E46" i="6"/>
  <c r="F48" i="6"/>
  <c r="G45" i="11"/>
  <c r="C46" i="11"/>
  <c r="D45" i="11"/>
  <c r="D46" i="5"/>
  <c r="G46" i="5"/>
  <c r="C47" i="5"/>
  <c r="D47" i="5"/>
  <c r="G47" i="5"/>
  <c r="C48" i="5"/>
  <c r="D46" i="11"/>
  <c r="G46" i="11"/>
  <c r="C47" i="11"/>
  <c r="D47" i="6"/>
  <c r="E47" i="6"/>
  <c r="G47" i="6"/>
  <c r="C48" i="6"/>
  <c r="F49" i="6"/>
  <c r="G48" i="6"/>
  <c r="C49" i="6"/>
  <c r="D48" i="6"/>
  <c r="E48" i="6"/>
  <c r="F50" i="6"/>
  <c r="G47" i="11"/>
  <c r="C48" i="11"/>
  <c r="D47" i="11"/>
  <c r="D48" i="5"/>
  <c r="G48" i="5"/>
  <c r="C49" i="5"/>
  <c r="D48" i="11"/>
  <c r="G48" i="11"/>
  <c r="C49" i="11"/>
  <c r="F51" i="6"/>
  <c r="D49" i="5"/>
  <c r="G49" i="5"/>
  <c r="C50" i="5"/>
  <c r="D49" i="6"/>
  <c r="E49" i="6"/>
  <c r="G49" i="6"/>
  <c r="C50" i="6"/>
  <c r="D50" i="6"/>
  <c r="E50" i="6"/>
  <c r="G50" i="6"/>
  <c r="C51" i="6"/>
  <c r="D50" i="5"/>
  <c r="G50" i="5"/>
  <c r="C51" i="5"/>
  <c r="F52" i="6"/>
  <c r="D49" i="11"/>
  <c r="G49" i="11"/>
  <c r="C50" i="11"/>
  <c r="D51" i="6"/>
  <c r="E51" i="6"/>
  <c r="G51" i="6"/>
  <c r="C52" i="6"/>
  <c r="F53" i="6"/>
  <c r="D51" i="5"/>
  <c r="G51" i="5"/>
  <c r="C52" i="5"/>
  <c r="D50" i="11"/>
  <c r="G50" i="11"/>
  <c r="C51" i="11"/>
  <c r="D52" i="6"/>
  <c r="E52" i="6"/>
  <c r="G52" i="6"/>
  <c r="C53" i="6"/>
  <c r="D52" i="5"/>
  <c r="G52" i="5"/>
  <c r="C53" i="5"/>
  <c r="F54" i="6"/>
  <c r="G51" i="11"/>
  <c r="C52" i="11"/>
  <c r="D51" i="11"/>
  <c r="D53" i="6"/>
  <c r="E53" i="6"/>
  <c r="G53" i="6"/>
  <c r="C54" i="6"/>
  <c r="G52" i="11"/>
  <c r="C53" i="11"/>
  <c r="D52" i="11"/>
  <c r="F55" i="6"/>
  <c r="G53" i="5"/>
  <c r="C54" i="5"/>
  <c r="D53" i="5"/>
  <c r="D54" i="6"/>
  <c r="E54" i="6"/>
  <c r="G54" i="6"/>
  <c r="C55" i="6"/>
  <c r="F56" i="6"/>
  <c r="G53" i="11"/>
  <c r="C54" i="11"/>
  <c r="D53" i="11"/>
  <c r="D54" i="5"/>
  <c r="G54" i="5"/>
  <c r="C55" i="5"/>
  <c r="D55" i="6"/>
  <c r="E55" i="6"/>
  <c r="G55" i="6"/>
  <c r="C56" i="6"/>
  <c r="D54" i="11"/>
  <c r="G54" i="11"/>
  <c r="C55" i="11"/>
  <c r="F57" i="6"/>
  <c r="G55" i="5"/>
  <c r="C56" i="5"/>
  <c r="D55" i="5"/>
  <c r="D56" i="6"/>
  <c r="E56" i="6"/>
  <c r="G56" i="6"/>
  <c r="C57" i="6"/>
  <c r="F58" i="6"/>
  <c r="G55" i="11"/>
  <c r="C56" i="11"/>
  <c r="D55" i="11"/>
  <c r="D56" i="5"/>
  <c r="G56" i="5"/>
  <c r="C57" i="5"/>
  <c r="D57" i="6"/>
  <c r="E57" i="6"/>
  <c r="G57" i="6"/>
  <c r="C58" i="6"/>
  <c r="D56" i="11"/>
  <c r="G56" i="11"/>
  <c r="C57" i="11"/>
  <c r="F59" i="6"/>
  <c r="D57" i="5"/>
  <c r="G57" i="5"/>
  <c r="C58" i="5"/>
  <c r="D58" i="6"/>
  <c r="E58" i="6"/>
  <c r="G58" i="6"/>
  <c r="C59" i="6"/>
  <c r="F60" i="6"/>
  <c r="D57" i="11"/>
  <c r="G57" i="11"/>
  <c r="C58" i="11"/>
  <c r="D58" i="5"/>
  <c r="G58" i="5"/>
  <c r="C59" i="5"/>
  <c r="D59" i="6"/>
  <c r="E59" i="6"/>
  <c r="G59" i="6"/>
  <c r="C60" i="6"/>
  <c r="D59" i="5"/>
  <c r="G59" i="5"/>
  <c r="C60" i="5"/>
  <c r="D58" i="11"/>
  <c r="G58" i="11"/>
  <c r="C59" i="11"/>
  <c r="F61" i="6"/>
  <c r="D60" i="6"/>
  <c r="E60" i="6"/>
  <c r="G60" i="6"/>
  <c r="C61" i="6"/>
  <c r="D60" i="5"/>
  <c r="G60" i="5"/>
  <c r="C61" i="5"/>
  <c r="F62" i="6"/>
  <c r="G59" i="11"/>
  <c r="C60" i="11"/>
  <c r="D59" i="11"/>
  <c r="D61" i="6"/>
  <c r="E61" i="6"/>
  <c r="G61" i="6"/>
  <c r="C62" i="6"/>
  <c r="G60" i="11"/>
  <c r="C61" i="11"/>
  <c r="D60" i="11"/>
  <c r="D61" i="5"/>
  <c r="G61" i="5"/>
  <c r="C62" i="5"/>
  <c r="F63" i="6"/>
  <c r="D62" i="6"/>
  <c r="E62" i="6"/>
  <c r="G62" i="6"/>
  <c r="C63" i="6"/>
  <c r="D62" i="5"/>
  <c r="G62" i="5"/>
  <c r="C63" i="5"/>
  <c r="D61" i="11"/>
  <c r="G61" i="11"/>
  <c r="C62" i="11"/>
  <c r="F64" i="6"/>
  <c r="D63" i="6"/>
  <c r="E63" i="6"/>
  <c r="G63" i="6"/>
  <c r="C64" i="6"/>
  <c r="D62" i="11"/>
  <c r="G62" i="11"/>
  <c r="C63" i="11"/>
  <c r="D63" i="5"/>
  <c r="G63" i="5"/>
  <c r="C64" i="5"/>
  <c r="F65" i="6"/>
  <c r="D64" i="6"/>
  <c r="E64" i="6"/>
  <c r="G64" i="6"/>
  <c r="C65" i="6"/>
  <c r="D64" i="5"/>
  <c r="G64" i="5"/>
  <c r="C65" i="5"/>
  <c r="D63" i="11"/>
  <c r="G63" i="11"/>
  <c r="C64" i="11"/>
  <c r="F66" i="6"/>
  <c r="D65" i="6"/>
  <c r="E65" i="6"/>
  <c r="G65" i="6"/>
  <c r="C66" i="6"/>
  <c r="G65" i="5"/>
  <c r="C66" i="5"/>
  <c r="D65" i="5"/>
  <c r="D64" i="11"/>
  <c r="G64" i="11"/>
  <c r="C65" i="11"/>
  <c r="F67" i="6"/>
  <c r="D66" i="6"/>
  <c r="E66" i="6"/>
  <c r="G66" i="6"/>
  <c r="C67" i="6"/>
  <c r="D65" i="11"/>
  <c r="G65" i="11"/>
  <c r="C66" i="11"/>
  <c r="D66" i="5"/>
  <c r="G66" i="5"/>
  <c r="C67" i="5"/>
  <c r="F68" i="6"/>
  <c r="D67" i="6"/>
  <c r="E67" i="6"/>
  <c r="G67" i="6"/>
  <c r="C68" i="6"/>
  <c r="G66" i="11"/>
  <c r="C67" i="11"/>
  <c r="D66" i="11"/>
  <c r="D67" i="5"/>
  <c r="G67" i="5"/>
  <c r="C68" i="5"/>
  <c r="F69" i="6"/>
  <c r="D68" i="6"/>
  <c r="E68" i="6"/>
  <c r="G68" i="6"/>
  <c r="C69" i="6"/>
  <c r="G67" i="11"/>
  <c r="C68" i="11"/>
  <c r="D67" i="11"/>
  <c r="D68" i="5"/>
  <c r="G68" i="5"/>
  <c r="C69" i="5"/>
  <c r="F70" i="6"/>
  <c r="D69" i="6"/>
  <c r="E69" i="6"/>
  <c r="G69" i="6"/>
  <c r="C70" i="6"/>
  <c r="D69" i="5"/>
  <c r="G69" i="5"/>
  <c r="C70" i="5"/>
  <c r="G68" i="11"/>
  <c r="C69" i="11"/>
  <c r="D68" i="11"/>
  <c r="F71" i="6"/>
  <c r="G70" i="6"/>
  <c r="C71" i="6"/>
  <c r="D70" i="6"/>
  <c r="E70" i="6"/>
  <c r="D69" i="11"/>
  <c r="G69" i="11"/>
  <c r="C70" i="11"/>
  <c r="D70" i="5"/>
  <c r="G70" i="5"/>
  <c r="C71" i="5"/>
  <c r="F72" i="6"/>
  <c r="D71" i="6"/>
  <c r="E71" i="6"/>
  <c r="G71" i="6"/>
  <c r="C72" i="6"/>
  <c r="G71" i="5"/>
  <c r="C72" i="5"/>
  <c r="D71" i="5"/>
  <c r="D70" i="11"/>
  <c r="G70" i="11"/>
  <c r="C71" i="11"/>
  <c r="F73" i="6"/>
  <c r="D72" i="6"/>
  <c r="E72" i="6"/>
  <c r="G72" i="6"/>
  <c r="C73" i="6"/>
  <c r="D72" i="5"/>
  <c r="G72" i="5"/>
  <c r="C73" i="5"/>
  <c r="D71" i="11"/>
  <c r="G71" i="11"/>
  <c r="C72" i="11"/>
  <c r="F74" i="6"/>
  <c r="D73" i="6"/>
  <c r="E73" i="6"/>
  <c r="G73" i="6"/>
  <c r="C74" i="6"/>
  <c r="D72" i="11"/>
  <c r="G72" i="11"/>
  <c r="C73" i="11"/>
  <c r="D73" i="5"/>
  <c r="G73" i="5"/>
  <c r="C74" i="5"/>
  <c r="F75" i="6"/>
  <c r="D74" i="6"/>
  <c r="E74" i="6"/>
  <c r="G74" i="6"/>
  <c r="C75" i="6"/>
  <c r="G74" i="5"/>
  <c r="C75" i="5"/>
  <c r="D74" i="5"/>
  <c r="D73" i="11"/>
  <c r="G73" i="11"/>
  <c r="C74" i="11"/>
  <c r="F76" i="6"/>
  <c r="D75" i="6"/>
  <c r="E75" i="6"/>
  <c r="G75" i="6"/>
  <c r="C76" i="6"/>
  <c r="D75" i="5"/>
  <c r="G75" i="5"/>
  <c r="C76" i="5"/>
  <c r="G74" i="11"/>
  <c r="C75" i="11"/>
  <c r="D74" i="11"/>
  <c r="F77" i="6"/>
  <c r="D76" i="6"/>
  <c r="E76" i="6"/>
  <c r="G76" i="6"/>
  <c r="C77" i="6"/>
  <c r="G75" i="11"/>
  <c r="C76" i="11"/>
  <c r="D75" i="11"/>
  <c r="F78" i="6"/>
  <c r="D76" i="5"/>
  <c r="G76" i="5"/>
  <c r="C77" i="5"/>
  <c r="D77" i="6"/>
  <c r="E77" i="6"/>
  <c r="G77" i="6"/>
  <c r="C78" i="6"/>
  <c r="G76" i="11"/>
  <c r="C77" i="11"/>
  <c r="D76" i="11"/>
  <c r="F79" i="6"/>
  <c r="D77" i="5"/>
  <c r="G77" i="5"/>
  <c r="C78" i="5"/>
  <c r="D78" i="6"/>
  <c r="E78" i="6"/>
  <c r="G78" i="6"/>
  <c r="C79" i="6"/>
  <c r="F80" i="6"/>
  <c r="D77" i="11"/>
  <c r="G77" i="11"/>
  <c r="C78" i="11"/>
  <c r="G78" i="5"/>
  <c r="C79" i="5"/>
  <c r="D78" i="5"/>
  <c r="D79" i="6"/>
  <c r="E79" i="6"/>
  <c r="G79" i="6"/>
  <c r="C80" i="6"/>
  <c r="D79" i="5"/>
  <c r="G79" i="5"/>
  <c r="C80" i="5"/>
  <c r="G78" i="11"/>
  <c r="C79" i="11"/>
  <c r="D78" i="11"/>
  <c r="F81" i="6"/>
  <c r="D80" i="6"/>
  <c r="E80" i="6"/>
  <c r="G80" i="6"/>
  <c r="C81" i="6"/>
  <c r="D80" i="5"/>
  <c r="G80" i="5"/>
  <c r="C81" i="5"/>
  <c r="F82" i="6"/>
  <c r="D79" i="11"/>
  <c r="G79" i="11"/>
  <c r="C80" i="11"/>
  <c r="D81" i="6"/>
  <c r="E81" i="6"/>
  <c r="G81" i="6"/>
  <c r="C82" i="6"/>
  <c r="F83" i="6"/>
  <c r="G81" i="5"/>
  <c r="C82" i="5"/>
  <c r="D81" i="5"/>
  <c r="D80" i="11"/>
  <c r="G80" i="11"/>
  <c r="C81" i="11"/>
  <c r="D82" i="6"/>
  <c r="E82" i="6"/>
  <c r="G82" i="6"/>
  <c r="C83" i="6"/>
  <c r="F84" i="6"/>
  <c r="G82" i="5"/>
  <c r="C83" i="5"/>
  <c r="D82" i="5"/>
  <c r="D81" i="11"/>
  <c r="G81" i="11"/>
  <c r="C82" i="11"/>
  <c r="G83" i="5"/>
  <c r="C84" i="5"/>
  <c r="D83" i="5"/>
  <c r="F85" i="6"/>
  <c r="D82" i="11"/>
  <c r="G82" i="11"/>
  <c r="C83" i="11"/>
  <c r="D83" i="6"/>
  <c r="E83" i="6"/>
  <c r="G83" i="6"/>
  <c r="C84" i="6"/>
  <c r="D84" i="6"/>
  <c r="E84" i="6"/>
  <c r="G84" i="6"/>
  <c r="C85" i="6"/>
  <c r="D83" i="11"/>
  <c r="G83" i="11"/>
  <c r="C84" i="11"/>
  <c r="F86" i="6"/>
  <c r="G84" i="5"/>
  <c r="C85" i="5"/>
  <c r="D84" i="5"/>
  <c r="D85" i="6"/>
  <c r="E85" i="6"/>
  <c r="G85" i="6"/>
  <c r="C86" i="6"/>
  <c r="F87" i="6"/>
  <c r="D84" i="11"/>
  <c r="G84" i="11"/>
  <c r="C85" i="11"/>
  <c r="G85" i="5"/>
  <c r="C86" i="5"/>
  <c r="D85" i="5"/>
  <c r="D86" i="6"/>
  <c r="E86" i="6"/>
  <c r="G86" i="6"/>
  <c r="C87" i="6"/>
  <c r="D85" i="11"/>
  <c r="G85" i="11"/>
  <c r="C86" i="11"/>
  <c r="G86" i="5"/>
  <c r="C87" i="5"/>
  <c r="D86" i="5"/>
  <c r="F88" i="6"/>
  <c r="G87" i="6"/>
  <c r="C88" i="6"/>
  <c r="D87" i="6"/>
  <c r="E87" i="6"/>
  <c r="F89" i="6"/>
  <c r="G87" i="5"/>
  <c r="C88" i="5"/>
  <c r="D87" i="5"/>
  <c r="G86" i="11"/>
  <c r="C87" i="11"/>
  <c r="D86" i="11"/>
  <c r="G87" i="11"/>
  <c r="C88" i="11"/>
  <c r="D87" i="11"/>
  <c r="G88" i="5"/>
  <c r="C89" i="5"/>
  <c r="D88" i="5"/>
  <c r="F90" i="6"/>
  <c r="D88" i="6"/>
  <c r="E88" i="6"/>
  <c r="G88" i="6"/>
  <c r="C89" i="6"/>
  <c r="D89" i="6"/>
  <c r="E89" i="6"/>
  <c r="G89" i="6"/>
  <c r="C90" i="6"/>
  <c r="F91" i="6"/>
  <c r="G89" i="5"/>
  <c r="C90" i="5"/>
  <c r="D89" i="5"/>
  <c r="G88" i="11"/>
  <c r="C89" i="11"/>
  <c r="D88" i="11"/>
  <c r="D90" i="6"/>
  <c r="E90" i="6"/>
  <c r="G90" i="6"/>
  <c r="C91" i="6"/>
  <c r="G90" i="5"/>
  <c r="C91" i="5"/>
  <c r="D90" i="5"/>
  <c r="F92" i="6"/>
  <c r="D89" i="11"/>
  <c r="G89" i="11"/>
  <c r="C90" i="11"/>
  <c r="F93" i="6"/>
  <c r="D91" i="6"/>
  <c r="E91" i="6"/>
  <c r="G91" i="6"/>
  <c r="C92" i="6"/>
  <c r="D91" i="5"/>
  <c r="G91" i="5"/>
  <c r="C92" i="5"/>
  <c r="D90" i="11"/>
  <c r="G90" i="11"/>
  <c r="C91" i="11"/>
  <c r="D92" i="6"/>
  <c r="E92" i="6"/>
  <c r="G92" i="6"/>
  <c r="C93" i="6"/>
  <c r="D92" i="5"/>
  <c r="G92" i="5"/>
  <c r="C93" i="5"/>
  <c r="G91" i="11"/>
  <c r="C92" i="11"/>
  <c r="D91" i="11"/>
  <c r="F94" i="6"/>
  <c r="D93" i="6"/>
  <c r="E93" i="6"/>
  <c r="G93" i="6"/>
  <c r="C94" i="6"/>
  <c r="G92" i="11"/>
  <c r="C93" i="11"/>
  <c r="D92" i="11"/>
  <c r="G93" i="5"/>
  <c r="C94" i="5"/>
  <c r="D93" i="5"/>
  <c r="F95" i="6"/>
  <c r="D94" i="6"/>
  <c r="E94" i="6"/>
  <c r="G94" i="6"/>
  <c r="C95" i="6"/>
  <c r="G94" i="5"/>
  <c r="C95" i="5"/>
  <c r="D94" i="5"/>
  <c r="D93" i="11"/>
  <c r="G93" i="11"/>
  <c r="C94" i="11"/>
  <c r="F96" i="6"/>
  <c r="D95" i="6"/>
  <c r="E95" i="6"/>
  <c r="G95" i="6"/>
  <c r="C96" i="6"/>
  <c r="D95" i="5"/>
  <c r="G95" i="5"/>
  <c r="C96" i="5"/>
  <c r="D94" i="11"/>
  <c r="G94" i="11"/>
  <c r="C95" i="11"/>
  <c r="F97" i="6"/>
  <c r="D96" i="6"/>
  <c r="E96" i="6"/>
  <c r="G96" i="6"/>
  <c r="C97" i="6"/>
  <c r="D95" i="11"/>
  <c r="G95" i="11"/>
  <c r="C96" i="11"/>
  <c r="G96" i="5"/>
  <c r="C97" i="5"/>
  <c r="D96" i="5"/>
  <c r="F98" i="6"/>
  <c r="D97" i="6"/>
  <c r="E97" i="6"/>
  <c r="G97" i="6"/>
  <c r="C98" i="6"/>
  <c r="G96" i="11"/>
  <c r="C97" i="11"/>
  <c r="D96" i="11"/>
  <c r="G97" i="5"/>
  <c r="C98" i="5"/>
  <c r="D97" i="5"/>
  <c r="F99" i="6"/>
  <c r="D98" i="6"/>
  <c r="E98" i="6"/>
  <c r="G98" i="6"/>
  <c r="C99" i="6"/>
  <c r="D98" i="5"/>
  <c r="G98" i="5"/>
  <c r="C99" i="5"/>
  <c r="D97" i="11"/>
  <c r="G97" i="11"/>
  <c r="C98" i="11"/>
  <c r="F100" i="6"/>
  <c r="D99" i="6"/>
  <c r="E99" i="6"/>
  <c r="G99" i="6"/>
  <c r="C100" i="6"/>
  <c r="D98" i="11"/>
  <c r="G98" i="11"/>
  <c r="C99" i="11"/>
  <c r="G99" i="5"/>
  <c r="C100" i="5"/>
  <c r="D99" i="5"/>
  <c r="F101" i="6"/>
  <c r="D100" i="6"/>
  <c r="E100" i="6"/>
  <c r="G100" i="6"/>
  <c r="C101" i="6"/>
  <c r="F102" i="6"/>
  <c r="G100" i="5"/>
  <c r="C101" i="5"/>
  <c r="D100" i="5"/>
  <c r="G99" i="11"/>
  <c r="C100" i="11"/>
  <c r="D99" i="11"/>
  <c r="D101" i="6"/>
  <c r="E101" i="6"/>
  <c r="G101" i="6"/>
  <c r="C102" i="6"/>
  <c r="D101" i="5"/>
  <c r="G101" i="5"/>
  <c r="C102" i="5"/>
  <c r="F103" i="6"/>
  <c r="G100" i="11"/>
  <c r="C101" i="11"/>
  <c r="D100" i="11"/>
  <c r="D102" i="6"/>
  <c r="E102" i="6"/>
  <c r="G102" i="6"/>
  <c r="C103" i="6"/>
  <c r="F104" i="6"/>
  <c r="D102" i="5"/>
  <c r="G102" i="5"/>
  <c r="C103" i="5"/>
  <c r="G101" i="11"/>
  <c r="C102" i="11"/>
  <c r="D101" i="11"/>
  <c r="D103" i="6"/>
  <c r="E103" i="6"/>
  <c r="G103" i="6"/>
  <c r="C104" i="6"/>
  <c r="D103" i="5"/>
  <c r="G103" i="5"/>
  <c r="C104" i="5"/>
  <c r="D102" i="11"/>
  <c r="G102" i="11"/>
  <c r="C103" i="11"/>
  <c r="F105" i="6"/>
  <c r="D104" i="6"/>
  <c r="E104" i="6"/>
  <c r="G104" i="6"/>
  <c r="C105" i="6"/>
  <c r="F106" i="6"/>
  <c r="D103" i="11"/>
  <c r="G103" i="11"/>
  <c r="C104" i="11"/>
  <c r="G104" i="5"/>
  <c r="C105" i="5"/>
  <c r="D104" i="5"/>
  <c r="D105" i="6"/>
  <c r="E105" i="6"/>
  <c r="G105" i="6"/>
  <c r="C106" i="6"/>
  <c r="G105" i="5"/>
  <c r="C106" i="5"/>
  <c r="D105" i="5"/>
  <c r="F107" i="6"/>
  <c r="D104" i="11"/>
  <c r="G104" i="11"/>
  <c r="C105" i="11"/>
  <c r="D106" i="6"/>
  <c r="E106" i="6"/>
  <c r="G106" i="6"/>
  <c r="C107" i="6"/>
  <c r="G105" i="11"/>
  <c r="C106" i="11"/>
  <c r="D105" i="11"/>
  <c r="D106" i="5"/>
  <c r="G106" i="5"/>
  <c r="C107" i="5"/>
  <c r="F108" i="6"/>
  <c r="D107" i="6"/>
  <c r="E107" i="6"/>
  <c r="G107" i="6"/>
  <c r="C108" i="6"/>
  <c r="F109" i="6"/>
  <c r="G107" i="5"/>
  <c r="C108" i="5"/>
  <c r="D107" i="5"/>
  <c r="D106" i="11"/>
  <c r="G106" i="11"/>
  <c r="C107" i="11"/>
  <c r="D108" i="6"/>
  <c r="E108" i="6"/>
  <c r="G108" i="6"/>
  <c r="C109" i="6"/>
  <c r="G108" i="5"/>
  <c r="C109" i="5"/>
  <c r="D108" i="5"/>
  <c r="F110" i="6"/>
  <c r="D107" i="11"/>
  <c r="G107" i="11"/>
  <c r="C108" i="11"/>
  <c r="D109" i="6"/>
  <c r="E109" i="6"/>
  <c r="G109" i="6"/>
  <c r="C110" i="6"/>
  <c r="G108" i="11"/>
  <c r="C109" i="11"/>
  <c r="D108" i="11"/>
  <c r="F111" i="6"/>
  <c r="D109" i="5"/>
  <c r="G109" i="5"/>
  <c r="C110" i="5"/>
  <c r="G110" i="6"/>
  <c r="C111" i="6"/>
  <c r="D110" i="6"/>
  <c r="E110" i="6"/>
  <c r="G109" i="11"/>
  <c r="C110" i="11"/>
  <c r="D109" i="11"/>
  <c r="D110" i="5"/>
  <c r="G110" i="5"/>
  <c r="C111" i="5"/>
  <c r="F112" i="6"/>
  <c r="D111" i="6"/>
  <c r="E111" i="6"/>
  <c r="G111" i="6"/>
  <c r="C112" i="6"/>
  <c r="D111" i="5"/>
  <c r="G111" i="5"/>
  <c r="C112" i="5"/>
  <c r="F113" i="6"/>
  <c r="G110" i="11"/>
  <c r="C111" i="11"/>
  <c r="D110" i="11"/>
  <c r="D112" i="6"/>
  <c r="E112" i="6"/>
  <c r="G112" i="6"/>
  <c r="C113" i="6"/>
  <c r="F114" i="6"/>
  <c r="G112" i="5"/>
  <c r="C113" i="5"/>
  <c r="D112" i="5"/>
  <c r="D111" i="11"/>
  <c r="G111" i="11"/>
  <c r="C112" i="11"/>
  <c r="D113" i="6"/>
  <c r="E113" i="6"/>
  <c r="G113" i="6"/>
  <c r="C114" i="6"/>
  <c r="G113" i="5"/>
  <c r="C114" i="5"/>
  <c r="D113" i="5"/>
  <c r="F115" i="6"/>
  <c r="D112" i="11"/>
  <c r="G112" i="11"/>
  <c r="C113" i="11"/>
  <c r="D114" i="6"/>
  <c r="E114" i="6"/>
  <c r="G114" i="6"/>
  <c r="C115" i="6"/>
  <c r="D114" i="5"/>
  <c r="G114" i="5"/>
  <c r="C115" i="5"/>
  <c r="F116" i="6"/>
  <c r="D113" i="11"/>
  <c r="G113" i="11"/>
  <c r="C114" i="11"/>
  <c r="G115" i="6"/>
  <c r="C116" i="6"/>
  <c r="D115" i="6"/>
  <c r="E115" i="6"/>
  <c r="D114" i="11"/>
  <c r="G114" i="11"/>
  <c r="C115" i="11"/>
  <c r="F117" i="6"/>
  <c r="G115" i="5"/>
  <c r="C116" i="5"/>
  <c r="D115" i="5"/>
  <c r="D116" i="6"/>
  <c r="E116" i="6"/>
  <c r="G116" i="6"/>
  <c r="C117" i="6"/>
  <c r="F118" i="6"/>
  <c r="G116" i="5"/>
  <c r="C117" i="5"/>
  <c r="D116" i="5"/>
  <c r="D115" i="11"/>
  <c r="G115" i="11"/>
  <c r="C116" i="11"/>
  <c r="D117" i="6"/>
  <c r="E117" i="6"/>
  <c r="G117" i="6"/>
  <c r="C118" i="6"/>
  <c r="G117" i="5"/>
  <c r="C118" i="5"/>
  <c r="D117" i="5"/>
  <c r="F119" i="6"/>
  <c r="G116" i="11"/>
  <c r="C117" i="11"/>
  <c r="D116" i="11"/>
  <c r="D118" i="5"/>
  <c r="G118" i="5"/>
  <c r="C119" i="5"/>
  <c r="F120" i="6"/>
  <c r="D118" i="6"/>
  <c r="E118" i="6"/>
  <c r="G118" i="6"/>
  <c r="C119" i="6"/>
  <c r="D117" i="11"/>
  <c r="G117" i="11"/>
  <c r="C118" i="11"/>
  <c r="D119" i="6"/>
  <c r="E119" i="6"/>
  <c r="G119" i="6"/>
  <c r="C120" i="6"/>
  <c r="G119" i="5"/>
  <c r="C120" i="5"/>
  <c r="D119" i="5"/>
  <c r="F121" i="6"/>
  <c r="G118" i="11"/>
  <c r="C119" i="11"/>
  <c r="D118" i="11"/>
  <c r="D120" i="6"/>
  <c r="E120" i="6"/>
  <c r="G120" i="6"/>
  <c r="C121" i="6"/>
  <c r="F122" i="6"/>
  <c r="D119" i="11"/>
  <c r="G119" i="11"/>
  <c r="C120" i="11"/>
  <c r="G120" i="5"/>
  <c r="C121" i="5"/>
  <c r="D120" i="5"/>
  <c r="D121" i="6"/>
  <c r="E121" i="6"/>
  <c r="G121" i="6"/>
  <c r="C122" i="6"/>
  <c r="G121" i="5"/>
  <c r="C122" i="5"/>
  <c r="D121" i="5"/>
  <c r="F123" i="6"/>
  <c r="D120" i="11"/>
  <c r="G120" i="11"/>
  <c r="C121" i="11"/>
  <c r="D122" i="6"/>
  <c r="E122" i="6"/>
  <c r="G122" i="6"/>
  <c r="C123" i="6"/>
  <c r="D121" i="11"/>
  <c r="G121" i="11"/>
  <c r="C122" i="11"/>
  <c r="F124" i="6"/>
  <c r="D122" i="5"/>
  <c r="G122" i="5"/>
  <c r="C123" i="5"/>
  <c r="D123" i="6"/>
  <c r="E123" i="6"/>
  <c r="G123" i="6"/>
  <c r="C124" i="6"/>
  <c r="G123" i="5"/>
  <c r="C124" i="5"/>
  <c r="D123" i="5"/>
  <c r="D122" i="11"/>
  <c r="G122" i="11"/>
  <c r="C123" i="11"/>
  <c r="F125" i="6"/>
  <c r="D124" i="6"/>
  <c r="E124" i="6"/>
  <c r="G124" i="6"/>
  <c r="C125" i="6"/>
  <c r="F126" i="6"/>
  <c r="G123" i="11"/>
  <c r="C124" i="11"/>
  <c r="D123" i="11"/>
  <c r="G124" i="5"/>
  <c r="C125" i="5"/>
  <c r="D124" i="5"/>
  <c r="D125" i="6"/>
  <c r="E125" i="6"/>
  <c r="G125" i="6"/>
  <c r="C126" i="6"/>
  <c r="G125" i="5"/>
  <c r="C126" i="5"/>
  <c r="D125" i="5"/>
  <c r="G124" i="11"/>
  <c r="C125" i="11"/>
  <c r="D124" i="11"/>
  <c r="F127" i="6"/>
  <c r="D126" i="6"/>
  <c r="E126" i="6"/>
  <c r="G126" i="6"/>
  <c r="C127" i="6"/>
  <c r="D126" i="5"/>
  <c r="G126" i="5"/>
  <c r="C127" i="5"/>
  <c r="F128" i="6"/>
  <c r="D125" i="11"/>
  <c r="G125" i="11"/>
  <c r="C126" i="11"/>
  <c r="D127" i="6"/>
  <c r="E127" i="6"/>
  <c r="G127" i="6"/>
  <c r="C128" i="6"/>
  <c r="G127" i="5"/>
  <c r="C128" i="5"/>
  <c r="D127" i="5"/>
  <c r="D126" i="11"/>
  <c r="G126" i="11"/>
  <c r="C127" i="11"/>
  <c r="F129" i="6"/>
  <c r="D128" i="6"/>
  <c r="E128" i="6"/>
  <c r="G128" i="6"/>
  <c r="C129" i="6"/>
  <c r="F130" i="6"/>
  <c r="G128" i="5"/>
  <c r="C129" i="5"/>
  <c r="D128" i="5"/>
  <c r="D127" i="11"/>
  <c r="G127" i="11"/>
  <c r="C128" i="11"/>
  <c r="D129" i="6"/>
  <c r="E129" i="6"/>
  <c r="G129" i="6"/>
  <c r="C130" i="6"/>
  <c r="D128" i="11"/>
  <c r="G128" i="11"/>
  <c r="C129" i="11"/>
  <c r="G129" i="5"/>
  <c r="C130" i="5"/>
  <c r="D129" i="5"/>
  <c r="F131" i="6"/>
  <c r="F132" i="6"/>
  <c r="D130" i="5"/>
  <c r="G130" i="5"/>
  <c r="C131" i="5"/>
  <c r="D129" i="11"/>
  <c r="G129" i="11"/>
  <c r="C130" i="11"/>
  <c r="D130" i="6"/>
  <c r="E130" i="6"/>
  <c r="G130" i="6"/>
  <c r="C131" i="6"/>
  <c r="D131" i="6"/>
  <c r="E131" i="6"/>
  <c r="G131" i="6"/>
  <c r="C132" i="6"/>
  <c r="D131" i="5"/>
  <c r="G131" i="5"/>
  <c r="C132" i="5"/>
  <c r="G130" i="11"/>
  <c r="C131" i="11"/>
  <c r="D130" i="11"/>
  <c r="F133" i="6"/>
  <c r="D132" i="6"/>
  <c r="E132" i="6"/>
  <c r="G132" i="6"/>
  <c r="C133" i="6"/>
  <c r="D131" i="11"/>
  <c r="G131" i="11"/>
  <c r="C132" i="11"/>
  <c r="F134" i="6"/>
  <c r="D132" i="5"/>
  <c r="G132" i="5"/>
  <c r="C133" i="5"/>
  <c r="D133" i="6"/>
  <c r="E133" i="6"/>
  <c r="G133" i="6"/>
  <c r="C134" i="6"/>
  <c r="D133" i="5"/>
  <c r="G133" i="5"/>
  <c r="C134" i="5"/>
  <c r="G132" i="11"/>
  <c r="C133" i="11"/>
  <c r="D132" i="11"/>
  <c r="D134" i="6"/>
  <c r="E134" i="6"/>
  <c r="G134" i="6"/>
  <c r="C135" i="6"/>
  <c r="D134" i="5"/>
  <c r="G134" i="5"/>
  <c r="C135" i="5"/>
  <c r="G133" i="11"/>
  <c r="C134" i="11"/>
  <c r="D133" i="11"/>
  <c r="D135" i="6"/>
  <c r="E135" i="6"/>
  <c r="G135" i="6"/>
  <c r="D135" i="5"/>
  <c r="G135" i="5"/>
  <c r="C136" i="5"/>
  <c r="D134" i="11"/>
  <c r="G134" i="11"/>
  <c r="C135" i="11"/>
  <c r="D136" i="5"/>
  <c r="G136" i="5"/>
  <c r="C137" i="5"/>
  <c r="D135" i="11"/>
  <c r="G135" i="11"/>
  <c r="C136" i="11"/>
  <c r="F135" i="6"/>
  <c r="D136" i="11"/>
  <c r="G136" i="11"/>
  <c r="C137" i="11"/>
  <c r="E137" i="5"/>
  <c r="G137" i="5"/>
  <c r="D137" i="5"/>
  <c r="F137" i="5"/>
  <c r="D137" i="11"/>
  <c r="F137" i="11"/>
  <c r="E137" i="11"/>
  <c r="G137" i="11"/>
  <c r="G16" i="13"/>
  <c r="C17" i="13"/>
  <c r="D16" i="13"/>
  <c r="G17" i="13"/>
  <c r="C18" i="13"/>
  <c r="D17" i="13"/>
  <c r="G18" i="13"/>
  <c r="C19" i="13"/>
  <c r="D18" i="13"/>
  <c r="D19" i="13"/>
  <c r="G19" i="13"/>
  <c r="C20" i="13"/>
  <c r="G20" i="13"/>
  <c r="C21" i="13"/>
  <c r="D20" i="13"/>
  <c r="D21" i="13"/>
  <c r="G21" i="13"/>
  <c r="C22" i="13"/>
  <c r="D22" i="13"/>
  <c r="G22" i="13"/>
  <c r="C23" i="13"/>
  <c r="G23" i="13"/>
  <c r="C24" i="13"/>
  <c r="D23" i="13"/>
  <c r="G24" i="13"/>
  <c r="C25" i="13"/>
  <c r="D24" i="13"/>
  <c r="G25" i="13"/>
  <c r="C26" i="13"/>
  <c r="D25" i="13"/>
  <c r="G26" i="13"/>
  <c r="C27" i="13"/>
  <c r="D26" i="13"/>
  <c r="G27" i="13"/>
  <c r="C28" i="13"/>
  <c r="D27" i="13"/>
  <c r="G28" i="13"/>
  <c r="C29" i="13"/>
  <c r="D28" i="13"/>
  <c r="D29" i="13"/>
  <c r="G29" i="13"/>
  <c r="C30" i="13"/>
  <c r="D30" i="13"/>
  <c r="G30" i="13"/>
  <c r="C31" i="13"/>
  <c r="G31" i="13"/>
  <c r="C32" i="13"/>
  <c r="D31" i="13"/>
  <c r="G32" i="13"/>
  <c r="C33" i="13"/>
  <c r="D32" i="13"/>
  <c r="G33" i="13"/>
  <c r="C34" i="13"/>
  <c r="D33" i="13"/>
  <c r="G34" i="13"/>
  <c r="C35" i="13"/>
  <c r="D34" i="13"/>
  <c r="G35" i="13"/>
  <c r="C36" i="13"/>
  <c r="D35" i="13"/>
  <c r="G36" i="13"/>
  <c r="C37" i="13"/>
  <c r="D36" i="13"/>
  <c r="D37" i="13"/>
  <c r="G37" i="13"/>
  <c r="C38" i="13"/>
  <c r="D38" i="13"/>
  <c r="G38" i="13"/>
  <c r="C39" i="13"/>
  <c r="G39" i="13"/>
  <c r="C40" i="13"/>
  <c r="D39" i="13"/>
  <c r="D40" i="13"/>
  <c r="G40" i="13"/>
  <c r="C41" i="13"/>
  <c r="G41" i="13"/>
  <c r="C42" i="13"/>
  <c r="D41" i="13"/>
  <c r="G42" i="13"/>
  <c r="C43" i="13"/>
  <c r="D42" i="13"/>
  <c r="G43" i="13"/>
  <c r="C44" i="13"/>
  <c r="D43" i="13"/>
  <c r="G44" i="13"/>
  <c r="C45" i="13"/>
  <c r="D44" i="13"/>
  <c r="D45" i="13"/>
  <c r="G45" i="13"/>
  <c r="C46" i="13"/>
  <c r="D46" i="13"/>
  <c r="G46" i="13"/>
  <c r="C47" i="13"/>
  <c r="G47" i="13"/>
  <c r="C48" i="13"/>
  <c r="D47" i="13"/>
  <c r="G48" i="13"/>
  <c r="C49" i="13"/>
  <c r="D48" i="13"/>
  <c r="G49" i="13"/>
  <c r="C50" i="13"/>
  <c r="D49" i="13"/>
  <c r="G50" i="13"/>
  <c r="C51" i="13"/>
  <c r="D50" i="13"/>
  <c r="G51" i="13"/>
  <c r="C52" i="13"/>
  <c r="D51" i="13"/>
  <c r="G52" i="13"/>
  <c r="C53" i="13"/>
  <c r="D52" i="13"/>
  <c r="D53" i="13"/>
  <c r="G53" i="13"/>
  <c r="C54" i="13"/>
  <c r="D54" i="13"/>
  <c r="G54" i="13"/>
  <c r="C55" i="13"/>
  <c r="G55" i="13"/>
  <c r="C56" i="13"/>
  <c r="D55" i="13"/>
  <c r="G56" i="13"/>
  <c r="C57" i="13"/>
  <c r="D56" i="13"/>
  <c r="G57" i="13"/>
  <c r="C58" i="13"/>
  <c r="D57" i="13"/>
  <c r="G58" i="13"/>
  <c r="C59" i="13"/>
  <c r="D58" i="13"/>
  <c r="G59" i="13"/>
  <c r="C60" i="13"/>
  <c r="D59" i="13"/>
  <c r="G60" i="13"/>
  <c r="C61" i="13"/>
  <c r="D60" i="13"/>
  <c r="D61" i="13"/>
  <c r="G61" i="13"/>
  <c r="C62" i="13"/>
  <c r="D62" i="13"/>
  <c r="G62" i="13"/>
  <c r="C63" i="13"/>
  <c r="G63" i="13"/>
  <c r="C64" i="13"/>
  <c r="D63" i="13"/>
  <c r="G64" i="13"/>
  <c r="C65" i="13"/>
  <c r="D64" i="13"/>
  <c r="G65" i="13"/>
  <c r="C66" i="13"/>
  <c r="D65" i="13"/>
  <c r="G66" i="13"/>
  <c r="C67" i="13"/>
  <c r="D66" i="13"/>
  <c r="G67" i="13"/>
  <c r="C68" i="13"/>
  <c r="D67" i="13"/>
  <c r="G68" i="13"/>
  <c r="C69" i="13"/>
  <c r="D68" i="13"/>
  <c r="D69" i="13"/>
  <c r="G69" i="13"/>
  <c r="C70" i="13"/>
  <c r="D70" i="13"/>
  <c r="G70" i="13"/>
  <c r="C71" i="13"/>
  <c r="G71" i="13"/>
  <c r="C72" i="13"/>
  <c r="D71" i="13"/>
  <c r="G72" i="13"/>
  <c r="C73" i="13"/>
  <c r="D72" i="13"/>
  <c r="G73" i="13"/>
  <c r="C74" i="13"/>
  <c r="D73" i="13"/>
  <c r="G74" i="13"/>
  <c r="D74" i="13"/>
  <c r="K30" i="4" l="1"/>
  <c r="K21" i="4"/>
  <c r="M30" i="4"/>
  <c r="E30" i="4"/>
  <c r="L21" i="4"/>
  <c r="L32" i="4" s="1"/>
  <c r="M21" i="4"/>
  <c r="N21" i="4"/>
  <c r="N32" i="4" s="1"/>
  <c r="G30" i="4"/>
  <c r="M32" i="4" l="1"/>
  <c r="M33" i="4" s="1"/>
  <c r="K32" i="4"/>
  <c r="K33" i="4" s="1"/>
  <c r="K34" i="4" s="1"/>
  <c r="L33" i="4"/>
  <c r="L35" i="4"/>
  <c r="N33" i="4"/>
  <c r="N35" i="4"/>
  <c r="L34" i="4" l="1"/>
  <c r="L36" i="4" s="1"/>
  <c r="N34" i="4"/>
  <c r="N36" i="4" s="1"/>
  <c r="M34" i="4"/>
  <c r="J21" i="4" l="1"/>
  <c r="J32" i="4" s="1"/>
  <c r="J35" i="4" s="1"/>
  <c r="G14" i="4"/>
  <c r="I14" i="4"/>
  <c r="I21" i="4" s="1"/>
  <c r="I32" i="4" s="1"/>
  <c r="I33" i="4" s="1"/>
  <c r="I34" i="4" s="1"/>
  <c r="E14" i="4"/>
  <c r="G15" i="4" l="1"/>
  <c r="G21" i="4" s="1"/>
  <c r="G32" i="4" s="1"/>
  <c r="G33" i="4" s="1"/>
  <c r="G34" i="4" s="1"/>
  <c r="H21" i="4"/>
  <c r="H32" i="4" s="1"/>
  <c r="H35" i="4" s="1"/>
  <c r="E15" i="4"/>
  <c r="E21" i="4"/>
  <c r="E32" i="4" s="1"/>
  <c r="E33" i="4" s="1"/>
  <c r="E34" i="4" s="1"/>
  <c r="J33" i="4"/>
  <c r="J34" i="4" s="1"/>
  <c r="J36" i="4" s="1"/>
  <c r="F21" i="4"/>
  <c r="F32" i="4" s="1"/>
  <c r="H33" i="4" l="1"/>
  <c r="H34" i="4" s="1"/>
  <c r="H36" i="4" s="1"/>
  <c r="F35" i="4"/>
  <c r="F33" i="4"/>
  <c r="F34" i="4" s="1"/>
  <c r="F36" i="4" s="1"/>
</calcChain>
</file>

<file path=xl/sharedStrings.xml><?xml version="1.0" encoding="utf-8"?>
<sst xmlns="http://schemas.openxmlformats.org/spreadsheetml/2006/main" count="176" uniqueCount="83">
  <si>
    <t xml:space="preserve">Lisa 3 </t>
  </si>
  <si>
    <t xml:space="preserve">üürilepingule nr Ü15293/18 </t>
  </si>
  <si>
    <t>Üür ja kõrvalteenuste tasu 01.02.2023 - 31.12.2023</t>
  </si>
  <si>
    <t>Üürnik</t>
  </si>
  <si>
    <t>Tarbijakaitse ja Tehnilise Järelevalve Amet</t>
  </si>
  <si>
    <t>Üüripinna aadress</t>
  </si>
  <si>
    <t>Endla 10a, Tallinn</t>
  </si>
  <si>
    <t>Üüripind (hooned)</t>
  </si>
  <si>
    <r>
      <t>m</t>
    </r>
    <r>
      <rPr>
        <b/>
        <vertAlign val="superscript"/>
        <sz val="11"/>
        <color indexed="8"/>
        <rFont val="Times New Roman"/>
        <family val="1"/>
      </rPr>
      <t>2</t>
    </r>
  </si>
  <si>
    <t>Territoorium</t>
  </si>
  <si>
    <t>01.02.2023 - 19.02.2023</t>
  </si>
  <si>
    <t>20.02.2023 - 28.02.2023</t>
  </si>
  <si>
    <t>01.02.2023 - 28.02.2023</t>
  </si>
  <si>
    <t>01.03.2023 - 31.03.2023</t>
  </si>
  <si>
    <t>01.04.2023 - 31.12.2023</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</si>
  <si>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</si>
  <si>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</si>
  <si>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</si>
  <si>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</si>
  <si>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</si>
  <si>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</si>
  <si>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</si>
  <si>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(investeering lisa 6.1 alusel)</t>
  </si>
  <si>
    <t>Kapitalikomponent (pisiparendus lisa 6.2 alusel)</t>
  </si>
  <si>
    <t>Tasutakse kuni 31.12.2025</t>
  </si>
  <si>
    <t>Remonttööd</t>
  </si>
  <si>
    <t>Kinnisvara haldamine (haldusteenus)</t>
  </si>
  <si>
    <t>Indekseeritakse* alates 01.01.2022, 31.dets THI, max 3% aastas</t>
  </si>
  <si>
    <t>Tehnohooldus</t>
  </si>
  <si>
    <t>Omanikukohustused</t>
  </si>
  <si>
    <t>ÜÜR KOKKU</t>
  </si>
  <si>
    <t>Kõrvalteenused ja kõrvalteenuste tasud</t>
  </si>
  <si>
    <t>Heakord</t>
  </si>
  <si>
    <t>Teenuse hinnamuutus</t>
  </si>
  <si>
    <t>Kõrvalteenuste eest tasutakse tegelike kulude alusel, esitatud kulude prognoos</t>
  </si>
  <si>
    <t>Tarbimisteenused</t>
  </si>
  <si>
    <t>Elektrienergia</t>
  </si>
  <si>
    <t>Teenuse hinna ja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</si>
  <si>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</si>
  <si>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</si>
  <si>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</si>
  <si>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</si>
  <si>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</si>
  <si>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</si>
  <si>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</si>
  <si>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</si>
  <si>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19 päeva</t>
  </si>
  <si>
    <t>9 päeva</t>
  </si>
  <si>
    <t>1 kuu</t>
  </si>
  <si>
    <t>9 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</si>
  <si>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</si>
  <si>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</si>
  <si>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</si>
  <si>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</si>
  <si>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</si>
  <si>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</si>
  <si>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Kapitalikomponendi annuiteetmaksegraafik - Endla 10a, Tallinn</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</si>
  <si>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</si>
  <si>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</si>
  <si>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</si>
  <si>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</si>
  <si>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</si>
  <si>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</si>
  <si>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</si>
  <si>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</si>
  <si>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</si>
  <si>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</si>
  <si>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</si>
  <si>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</si>
  <si>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</si>
  <si>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</si>
  <si>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2018 II pa</t>
  </si>
  <si>
    <t>Kuupäev</t>
  </si>
  <si>
    <t>Jrk nr</t>
  </si>
  <si>
    <t>Algjääk</t>
  </si>
  <si>
    <t>Intress</t>
  </si>
  <si>
    <t>Põhiosa</t>
  </si>
  <si>
    <t>Kap.komponent</t>
  </si>
  <si>
    <t>Lõppjääk</t>
  </si>
  <si>
    <t>Investeering</t>
  </si>
  <si>
    <t>Investeeringu jääk</t>
  </si>
  <si>
    <t>Kapitalikomponendi annuiteetmaksegraafik - Endla tn 10a, Tallinn</t>
  </si>
  <si>
    <t>Kapitali tulumäär 2020 II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</si>
</sst>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0.00;[Red]#,##0.00"/>
    <numFmt numFmtId="171" formatCode="#,###"/>
  </numFmts>
  <fonts count="30"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b/>
      <sz val="11"/>
      <color theme="1"/>
      <name val="Calibri"/>
      <family val="2"/>
      <charset val="186"/>
      <scheme val="minor"/>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rgb="FFFF0000"/>
      <name val="Calibri"/>
      <family val="2"/>
      <scheme val="minor"/>
    </font>
    <font>
      <sz val="11"/>
      <name val="Calibri"/>
      <family val="2"/>
      <scheme val="minor"/>
    </font>
    <font>
      <b/>
      <sz val="11"/>
      <name val="Calibri"/>
      <family val="2"/>
      <charset val="186"/>
      <scheme val="minor"/>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sz val="11"/>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7" fillId="0" borderId="0"/>
    <xf numFmtId="9" fontId="5" fillId="0" borderId="0" applyFont="0" applyFill="0" applyBorder="0" applyAlignment="0" applyProtection="0"/>
  </cellStyleXfs>
  <cellXfs count="174">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5" xfId="0" applyFont="1" applyBorder="1" applyAlignment="1">
      <alignment horizontal="center"/>
    </xf>
    <xf numFmtId="4" fontId="8" fillId="0" borderId="5" xfId="0" applyNumberFormat="1" applyFont="1" applyBorder="1" applyAlignment="1">
      <alignment wrapText="1"/>
    </xf>
    <xf numFmtId="0" fontId="10" fillId="2" borderId="6" xfId="0" applyFont="1" applyFill="1" applyBorder="1" applyAlignment="1">
      <alignment horizontal="center"/>
    </xf>
    <xf numFmtId="0" fontId="10" fillId="2" borderId="7" xfId="0" applyFont="1" applyFill="1" applyBorder="1"/>
    <xf numFmtId="4" fontId="2" fillId="2" borderId="6" xfId="0" applyNumberFormat="1" applyFont="1" applyFill="1" applyBorder="1" applyAlignment="1">
      <alignment horizontal="right"/>
    </xf>
    <xf numFmtId="0" fontId="8" fillId="2" borderId="8"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6" xfId="0" applyFont="1" applyFill="1" applyBorder="1" applyAlignment="1">
      <alignment horizontal="left"/>
    </xf>
    <xf numFmtId="4" fontId="10" fillId="2" borderId="5" xfId="0" applyNumberFormat="1" applyFont="1" applyFill="1" applyBorder="1" applyAlignment="1">
      <alignment horizontal="center"/>
    </xf>
    <xf numFmtId="0" fontId="10" fillId="2" borderId="8"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8" xfId="0" applyNumberFormat="1" applyFont="1" applyFill="1" applyBorder="1" applyAlignment="1">
      <alignment horizontal="right"/>
    </xf>
    <xf numFmtId="0" fontId="8" fillId="0" borderId="6"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8"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0" fontId="10" fillId="0" borderId="0" xfId="0" applyFont="1" applyAlignment="1">
      <alignment horizontal="left" wrapText="1"/>
    </xf>
    <xf numFmtId="0" fontId="9" fillId="0" borderId="0" xfId="0" applyFont="1" applyAlignment="1">
      <alignment horizontal="left" wrapText="1"/>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7" xfId="0" applyFont="1" applyFill="1" applyBorder="1"/>
    <xf numFmtId="3" fontId="8" fillId="0" borderId="0" xfId="0" applyNumberFormat="1" applyFont="1"/>
    <xf numFmtId="2" fontId="8" fillId="0" borderId="0" xfId="0" applyNumberFormat="1" applyFont="1"/>
    <xf numFmtId="0" fontId="7"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0" fontId="16" fillId="5" borderId="0" xfId="1" applyFont="1" applyFill="1"/>
    <xf numFmtId="4" fontId="7" fillId="5" borderId="0" xfId="1" applyNumberFormat="1" applyFill="1"/>
    <xf numFmtId="0" fontId="7" fillId="6" borderId="27" xfId="1" applyFill="1" applyBorder="1"/>
    <xf numFmtId="0" fontId="7" fillId="5" borderId="28" xfId="1" applyFill="1" applyBorder="1"/>
    <xf numFmtId="0" fontId="0" fillId="3" borderId="28" xfId="0" applyFill="1" applyBorder="1"/>
    <xf numFmtId="167" fontId="7" fillId="6" borderId="28" xfId="1" applyNumberFormat="1" applyFill="1" applyBorder="1"/>
    <xf numFmtId="0" fontId="7" fillId="6" borderId="29" xfId="1" applyFill="1" applyBorder="1"/>
    <xf numFmtId="0" fontId="7" fillId="6" borderId="30" xfId="1" applyFill="1" applyBorder="1"/>
    <xf numFmtId="0" fontId="7" fillId="5" borderId="0" xfId="1" applyFill="1"/>
    <xf numFmtId="0" fontId="0" fillId="3" borderId="0" xfId="0" applyFill="1"/>
    <xf numFmtId="0" fontId="7" fillId="6" borderId="0" xfId="1" applyFill="1"/>
    <xf numFmtId="0" fontId="7" fillId="6" borderId="31" xfId="1" applyFill="1" applyBorder="1"/>
    <xf numFmtId="10" fontId="7" fillId="6" borderId="0" xfId="2" applyNumberFormat="1" applyFont="1" applyFill="1" applyBorder="1"/>
    <xf numFmtId="0" fontId="7" fillId="6" borderId="26" xfId="1" applyFill="1" applyBorder="1"/>
    <xf numFmtId="0" fontId="17" fillId="3" borderId="0" xfId="1" applyFont="1" applyFill="1"/>
    <xf numFmtId="166" fontId="7" fillId="6" borderId="0" xfId="1" applyNumberFormat="1" applyFill="1"/>
    <xf numFmtId="0" fontId="18" fillId="5" borderId="38" xfId="1" applyFont="1" applyFill="1" applyBorder="1" applyAlignment="1">
      <alignment horizontal="right"/>
    </xf>
    <xf numFmtId="167" fontId="19" fillId="5" borderId="0" xfId="1" applyNumberFormat="1" applyFont="1" applyFill="1"/>
    <xf numFmtId="168" fontId="7" fillId="5" borderId="0" xfId="1" applyNumberFormat="1" applyFill="1"/>
    <xf numFmtId="4" fontId="7" fillId="6" borderId="0" xfId="1" applyNumberFormat="1" applyFill="1"/>
    <xf numFmtId="0" fontId="6"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6" fillId="3" borderId="0" xfId="0" applyNumberFormat="1" applyFont="1" applyFill="1" applyProtection="1">
      <protection hidden="1"/>
    </xf>
    <xf numFmtId="0" fontId="20" fillId="7" borderId="0" xfId="0" applyFont="1" applyFill="1" applyProtection="1">
      <protection hidden="1"/>
    </xf>
    <xf numFmtId="0" fontId="0" fillId="7" borderId="0" xfId="0" applyFill="1"/>
    <xf numFmtId="0" fontId="20" fillId="7" borderId="0" xfId="0" applyFont="1" applyFill="1" applyProtection="1">
      <protection locked="0" hidden="1"/>
    </xf>
    <xf numFmtId="164" fontId="20" fillId="7" borderId="0" xfId="0" applyNumberFormat="1" applyFont="1" applyFill="1" applyProtection="1">
      <protection hidden="1"/>
    </xf>
    <xf numFmtId="169" fontId="5" fillId="7" borderId="0" xfId="2" applyNumberFormat="1" applyFont="1" applyFill="1"/>
    <xf numFmtId="0" fontId="6" fillId="7" borderId="0" xfId="0" applyFont="1" applyFill="1" applyProtection="1">
      <protection hidden="1"/>
    </xf>
    <xf numFmtId="167" fontId="0" fillId="3" borderId="0" xfId="0" applyNumberFormat="1" applyFill="1"/>
    <xf numFmtId="168" fontId="0" fillId="3" borderId="0" xfId="0" applyNumberFormat="1" applyFill="1"/>
    <xf numFmtId="2" fontId="0" fillId="3" borderId="0" xfId="0" applyNumberFormat="1" applyFill="1"/>
    <xf numFmtId="4" fontId="0" fillId="3" borderId="0" xfId="0" applyNumberFormat="1" applyFill="1"/>
    <xf numFmtId="3" fontId="7" fillId="6" borderId="0" xfId="1" applyNumberFormat="1" applyFill="1"/>
    <xf numFmtId="4" fontId="8" fillId="0" borderId="9" xfId="0" applyNumberFormat="1" applyFont="1" applyBorder="1" applyAlignment="1">
      <alignment horizontal="right"/>
    </xf>
    <xf numFmtId="0" fontId="21" fillId="0" borderId="0" xfId="0" applyFont="1"/>
    <xf numFmtId="0" fontId="16" fillId="5" borderId="32" xfId="1" applyFont="1" applyFill="1" applyBorder="1"/>
    <xf numFmtId="0" fontId="22" fillId="3" borderId="32" xfId="0" applyFont="1" applyFill="1" applyBorder="1"/>
    <xf numFmtId="0" fontId="4" fillId="6" borderId="24" xfId="1" applyFont="1" applyFill="1" applyBorder="1"/>
    <xf numFmtId="0" fontId="20" fillId="3" borderId="0" xfId="0" applyFont="1" applyFill="1" applyProtection="1">
      <protection locked="0" hidden="1"/>
    </xf>
    <xf numFmtId="164" fontId="20" fillId="3" borderId="0" xfId="0" applyNumberFormat="1" applyFont="1" applyFill="1" applyProtection="1">
      <protection hidden="1"/>
    </xf>
    <xf numFmtId="169" fontId="5" fillId="3" borderId="0" xfId="2" applyNumberFormat="1" applyFont="1" applyFill="1"/>
    <xf numFmtId="0" fontId="4" fillId="5" borderId="32" xfId="1" applyFont="1" applyFill="1" applyBorder="1"/>
    <xf numFmtId="0" fontId="23" fillId="3" borderId="32" xfId="0" applyFont="1" applyFill="1" applyBorder="1"/>
    <xf numFmtId="164" fontId="24" fillId="7" borderId="0" xfId="0" applyNumberFormat="1" applyFont="1" applyFill="1" applyProtection="1">
      <protection hidden="1"/>
    </xf>
    <xf numFmtId="0" fontId="20" fillId="3" borderId="0" xfId="0" applyFont="1" applyFill="1" applyProtection="1">
      <protection hidden="1"/>
    </xf>
    <xf numFmtId="0" fontId="2" fillId="0" borderId="0" xfId="0" applyFont="1" applyAlignment="1">
      <alignment horizontal="right"/>
    </xf>
    <xf numFmtId="4" fontId="8" fillId="0" borderId="33" xfId="0" applyNumberFormat="1" applyFont="1" applyBorder="1" applyAlignment="1">
      <alignment horizontal="center" vertical="center" wrapText="1"/>
    </xf>
    <xf numFmtId="4" fontId="25" fillId="3" borderId="5" xfId="0" applyNumberFormat="1" applyFont="1" applyFill="1" applyBorder="1" applyAlignment="1">
      <alignment vertical="center" wrapText="1"/>
    </xf>
    <xf numFmtId="4" fontId="25" fillId="3" borderId="21" xfId="0" applyNumberFormat="1" applyFont="1" applyFill="1" applyBorder="1" applyAlignment="1">
      <alignment vertical="center" wrapText="1"/>
    </xf>
    <xf numFmtId="4" fontId="26" fillId="4" borderId="14" xfId="0" applyNumberFormat="1" applyFont="1" applyFill="1" applyBorder="1" applyAlignment="1">
      <alignment horizontal="right"/>
    </xf>
    <xf numFmtId="4" fontId="26" fillId="4" borderId="15" xfId="0" applyNumberFormat="1" applyFont="1" applyFill="1" applyBorder="1" applyAlignment="1">
      <alignment horizontal="right"/>
    </xf>
    <xf numFmtId="4" fontId="8" fillId="0" borderId="34" xfId="0" applyNumberFormat="1" applyFont="1" applyBorder="1" applyAlignment="1">
      <alignment vertical="center" wrapText="1"/>
    </xf>
    <xf numFmtId="4" fontId="8" fillId="0" borderId="5" xfId="0" applyNumberFormat="1" applyFont="1" applyBorder="1" applyAlignment="1">
      <alignment horizontal="center" vertical="center" wrapText="1"/>
    </xf>
    <xf numFmtId="0" fontId="10" fillId="0" borderId="0" xfId="0" applyFont="1" applyAlignment="1">
      <alignment horizontal="right"/>
    </xf>
    <xf numFmtId="3" fontId="7" fillId="3" borderId="0" xfId="1" applyNumberFormat="1" applyFill="1"/>
    <xf numFmtId="14" fontId="0" fillId="3" borderId="0" xfId="0" applyNumberFormat="1" applyFill="1"/>
    <xf numFmtId="170" fontId="0" fillId="3" borderId="0" xfId="0" applyNumberFormat="1" applyFill="1"/>
    <xf numFmtId="0" fontId="27" fillId="0" borderId="0" xfId="0" applyFont="1" applyAlignment="1">
      <alignment wrapText="1"/>
    </xf>
    <xf numFmtId="0" fontId="28" fillId="0" borderId="0" xfId="0" applyFont="1" applyAlignment="1">
      <alignment vertical="center" wrapText="1"/>
    </xf>
    <xf numFmtId="171" fontId="7" fillId="3" borderId="0" xfId="1" applyNumberFormat="1" applyFill="1"/>
    <xf numFmtId="10" fontId="7" fillId="6" borderId="0" xfId="2" applyNumberFormat="1" applyFont="1" applyFill="1"/>
    <xf numFmtId="0" fontId="7" fillId="6" borderId="24" xfId="1" applyFill="1" applyBorder="1"/>
    <xf numFmtId="0" fontId="7" fillId="5" borderId="32" xfId="1" applyFill="1" applyBorder="1"/>
    <xf numFmtId="0" fontId="0" fillId="3" borderId="32" xfId="0" applyFill="1" applyBorder="1"/>
    <xf numFmtId="164" fontId="2" fillId="0" borderId="0" xfId="0" applyNumberFormat="1" applyFont="1" applyAlignment="1">
      <alignment horizontal="right"/>
    </xf>
    <xf numFmtId="169" fontId="4" fillId="6" borderId="32" xfId="1" applyNumberFormat="1" applyFont="1" applyFill="1" applyBorder="1"/>
    <xf numFmtId="0" fontId="8" fillId="0" borderId="21" xfId="0" applyFont="1" applyBorder="1" applyAlignment="1">
      <alignment horizontal="center" vertical="center" wrapText="1"/>
    </xf>
    <xf numFmtId="4" fontId="8" fillId="3" borderId="5" xfId="0" applyNumberFormat="1" applyFont="1" applyFill="1" applyBorder="1" applyAlignment="1">
      <alignment horizontal="right" wrapText="1"/>
    </xf>
    <xf numFmtId="4" fontId="8" fillId="3" borderId="21" xfId="0" applyNumberFormat="1" applyFont="1" applyFill="1" applyBorder="1" applyAlignment="1">
      <alignment wrapText="1"/>
    </xf>
    <xf numFmtId="4" fontId="8" fillId="0" borderId="0" xfId="0" applyNumberFormat="1" applyFont="1"/>
    <xf numFmtId="169" fontId="7" fillId="6" borderId="32" xfId="1" applyNumberFormat="1" applyFill="1" applyBorder="1"/>
    <xf numFmtId="4" fontId="29" fillId="3" borderId="5" xfId="0" applyNumberFormat="1" applyFont="1" applyFill="1" applyBorder="1" applyAlignment="1">
      <alignment horizontal="right" wrapText="1"/>
    </xf>
    <xf numFmtId="4" fontId="29" fillId="3" borderId="21" xfId="0" applyNumberFormat="1" applyFont="1" applyFill="1" applyBorder="1" applyAlignment="1">
      <alignment wrapText="1"/>
    </xf>
    <xf numFmtId="4" fontId="29" fillId="0" borderId="5" xfId="0" applyNumberFormat="1" applyFont="1" applyBorder="1" applyAlignment="1">
      <alignment wrapText="1"/>
    </xf>
    <xf numFmtId="4" fontId="29" fillId="0" borderId="21" xfId="0" applyNumberFormat="1" applyFont="1" applyBorder="1" applyAlignment="1">
      <alignment wrapText="1"/>
    </xf>
    <xf numFmtId="4" fontId="2" fillId="2" borderId="8" xfId="0" applyNumberFormat="1" applyFont="1" applyFill="1" applyBorder="1" applyAlignment="1">
      <alignment horizontal="right"/>
    </xf>
    <xf numFmtId="0" fontId="27" fillId="0" borderId="0" xfId="0" applyFont="1" applyAlignment="1">
      <alignment horizont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1" xfId="0" applyFont="1" applyBorder="1"/>
    <xf numFmtId="0" fontId="8" fillId="0" borderId="16" xfId="0" applyFont="1" applyBorder="1"/>
    <xf numFmtId="0" fontId="8" fillId="0" borderId="7" xfId="0" applyFont="1" applyBorder="1"/>
    <xf numFmtId="164" fontId="2" fillId="0" borderId="39" xfId="0" applyNumberFormat="1" applyFont="1" applyBorder="1" applyAlignment="1">
      <alignment horizontal="center"/>
    </xf>
    <xf numFmtId="164" fontId="2" fillId="0" borderId="40" xfId="0" applyNumberFormat="1" applyFont="1" applyBorder="1" applyAlignment="1">
      <alignment horizontal="center"/>
    </xf>
    <xf numFmtId="0" fontId="28" fillId="0" borderId="0" xfId="0" applyFont="1" applyAlignment="1">
      <alignment horizontal="left" vertical="center" wrapText="1"/>
    </xf>
    <xf numFmtId="0" fontId="8" fillId="0" borderId="35" xfId="0" applyFont="1" applyBorder="1" applyAlignment="1">
      <alignment horizontal="center" vertical="center" wrapText="1"/>
    </xf>
    <xf numFmtId="0" fontId="8" fillId="3" borderId="37" xfId="0" applyFont="1" applyFill="1" applyBorder="1" applyAlignment="1">
      <alignment horizontal="center" vertical="center" wrapText="1"/>
    </xf>
    <xf numFmtId="0" fontId="8" fillId="3" borderId="35" xfId="0" applyFont="1" applyFill="1" applyBorder="1" applyAlignment="1">
      <alignment horizontal="center" vertical="center" wrapText="1"/>
    </xf>
    <xf numFmtId="4" fontId="8" fillId="0" borderId="36" xfId="0" applyNumberFormat="1" applyFont="1" applyBorder="1" applyAlignment="1">
      <alignment horizontal="center" vertical="center" wrapText="1"/>
    </xf>
    <xf numFmtId="4" fontId="8" fillId="0" borderId="34" xfId="0" applyNumberFormat="1" applyFont="1" applyBorder="1" applyAlignment="1">
      <alignment horizontal="center" vertical="center" wrapText="1"/>
    </xf>
    <xf numFmtId="4" fontId="8" fillId="0" borderId="33" xfId="0" applyNumberFormat="1" applyFont="1" applyBorder="1" applyAlignment="1">
      <alignment horizontal="center" vertical="center" wrapText="1"/>
    </xf>
    <xf numFmtId="4" fontId="1" fillId="0" borderId="36"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4" fontId="1" fillId="0" borderId="33" xfId="0" applyNumberFormat="1" applyFont="1" applyBorder="1" applyAlignment="1">
      <alignment horizontal="center" vertical="center" wrapText="1"/>
    </xf>
    <xf numFmtId="0" fontId="8" fillId="0" borderId="36" xfId="0" applyFont="1" applyBorder="1" applyAlignment="1">
      <alignment horizontal="center" vertical="center"/>
    </xf>
    <xf numFmtId="0" fontId="8" fillId="0" borderId="34" xfId="0" applyFont="1" applyBorder="1" applyAlignment="1">
      <alignment horizontal="center" vertical="center"/>
    </xf>
  </cellXfs>
  <cellStyles count="3">
    <cellStyle name="Normaallaad 4" xfId="1" xr:uid="{00000000-0005-0000-0000-000000000000}"/>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4"/>
  <sheetViews>
    <sheetView tabSelected="1" zoomScale="90" zoomScaleNormal="90" workbookViewId="0">
      <selection activeCell="D2" sqref="D2"/>
    </sheetView>
  </sheetViews>
  <sheetFormatPr defaultColWidth="9.453125" defaultRowHeight="14" x14ac:dyDescent="0.3"/>
  <cols>
    <col min="1" max="1" width="5.453125" style="1" customWidth="1"/>
    <col min="2" max="3" width="7.54296875" style="1" customWidth="1"/>
    <col min="4" max="4" width="54.54296875" style="1" customWidth="1"/>
    <col min="5" max="14" width="14.54296875" style="1" customWidth="1"/>
    <col min="15" max="16" width="29.54296875" style="1" customWidth="1"/>
    <col min="17" max="18" width="14.54296875" style="1" customWidth="1"/>
    <col min="19" max="20" width="23.54296875" style="1" customWidth="1"/>
    <col min="21" max="21" width="9.453125" style="1"/>
    <col min="22" max="22" width="11.453125" style="1" bestFit="1" customWidth="1"/>
    <col min="23" max="23" width="10.453125" style="1" bestFit="1" customWidth="1"/>
    <col min="24" max="16384" width="9.453125" style="1"/>
  </cols>
  <sheetData>
    <row r="1" spans="1:23" x14ac:dyDescent="0.3">
      <c r="P1" s="121" t="s">
        <v>0</v>
      </c>
    </row>
    <row r="2" spans="1:23" x14ac:dyDescent="0.3">
      <c r="P2" s="121" t="s">
        <v>1</v>
      </c>
    </row>
    <row r="3" spans="1:23" ht="15" customHeight="1" x14ac:dyDescent="0.3"/>
    <row r="4" spans="1:23" ht="18.75" customHeight="1" x14ac:dyDescent="0.35">
      <c r="A4" s="152" t="s">
        <v>2</v>
      </c>
      <c r="B4" s="152"/>
      <c r="C4" s="152"/>
      <c r="D4" s="152"/>
      <c r="E4" s="152"/>
      <c r="F4" s="152"/>
      <c r="G4" s="152"/>
      <c r="H4" s="152"/>
      <c r="I4" s="152"/>
      <c r="J4" s="152"/>
      <c r="K4" s="152"/>
      <c r="L4" s="152"/>
      <c r="M4" s="152"/>
      <c r="N4" s="152"/>
      <c r="O4" s="152"/>
      <c r="P4" s="152"/>
      <c r="Q4" s="133"/>
      <c r="R4" s="133"/>
      <c r="S4" s="133"/>
      <c r="T4" s="133"/>
    </row>
    <row r="5" spans="1:23" ht="16.5" customHeight="1" x14ac:dyDescent="0.3"/>
    <row r="6" spans="1:23" x14ac:dyDescent="0.3">
      <c r="C6" s="3" t="s">
        <v>3</v>
      </c>
      <c r="D6" s="4" t="s">
        <v>4</v>
      </c>
      <c r="S6" s="59"/>
      <c r="T6" s="60"/>
    </row>
    <row r="7" spans="1:23" x14ac:dyDescent="0.3">
      <c r="C7" s="3" t="s">
        <v>5</v>
      </c>
      <c r="D7" s="4" t="s">
        <v>6</v>
      </c>
      <c r="P7" s="61"/>
      <c r="S7" s="59"/>
      <c r="T7" s="60"/>
      <c r="V7" s="62"/>
    </row>
    <row r="8" spans="1:23" ht="15.5" x14ac:dyDescent="0.35">
      <c r="P8" s="2"/>
      <c r="Q8" s="8"/>
      <c r="R8" s="8"/>
      <c r="S8" s="59"/>
      <c r="T8" s="60"/>
      <c r="U8" s="3"/>
      <c r="V8" s="62"/>
    </row>
    <row r="9" spans="1:23" ht="14.25" customHeight="1" x14ac:dyDescent="0.3">
      <c r="D9" s="5" t="s">
        <v>7</v>
      </c>
      <c r="E9" s="6">
        <v>1953.9</v>
      </c>
      <c r="F9" s="7" t="s">
        <v>8</v>
      </c>
      <c r="O9" s="8"/>
      <c r="R9" s="63"/>
    </row>
    <row r="10" spans="1:23" ht="13.4" customHeight="1" x14ac:dyDescent="0.3">
      <c r="D10" s="5" t="s">
        <v>9</v>
      </c>
      <c r="E10" s="6">
        <v>1620</v>
      </c>
      <c r="F10" s="7" t="s">
        <v>8</v>
      </c>
      <c r="O10" s="8"/>
      <c r="Q10" s="8"/>
      <c r="R10" s="64"/>
      <c r="U10" s="8"/>
    </row>
    <row r="11" spans="1:23" ht="13.4" customHeight="1" thickBot="1" x14ac:dyDescent="0.35">
      <c r="D11" s="129"/>
      <c r="E11" s="140"/>
      <c r="F11" s="8"/>
      <c r="O11" s="8"/>
      <c r="Q11" s="8"/>
      <c r="R11" s="64"/>
      <c r="U11" s="8"/>
    </row>
    <row r="12" spans="1:23" ht="13.4" customHeight="1" thickBot="1" x14ac:dyDescent="0.35">
      <c r="D12" s="129"/>
      <c r="E12" s="160" t="s">
        <v>10</v>
      </c>
      <c r="F12" s="161"/>
      <c r="G12" s="160" t="s">
        <v>11</v>
      </c>
      <c r="H12" s="161"/>
      <c r="I12" s="160" t="s">
        <v>12</v>
      </c>
      <c r="J12" s="161"/>
      <c r="K12" s="160" t="s">
        <v>13</v>
      </c>
      <c r="L12" s="161"/>
      <c r="M12" s="160" t="s">
        <v>14</v>
      </c>
      <c r="N12" s="161"/>
      <c r="O12" s="8"/>
      <c r="Q12" s="8"/>
      <c r="R12" s="64"/>
      <c r="U12" s="8"/>
    </row>
    <row r="13" spans="1:23" ht="16.5" x14ac:dyDescent="0.3">
      <c r="B13" s="9" t="s">
        <v>15</v>
      </c>
      <c r="C13" s="49"/>
      <c r="D13" s="49"/>
      <c r="E13" s="10" t="s">
        <v>16</v>
      </c>
      <c r="F13" s="45" t="s">
        <v>17</v>
      </c>
      <c r="G13" s="10" t="s">
        <v>16</v>
      </c>
      <c r="H13" s="45" t="s">
        <v>17</v>
      </c>
      <c r="I13" s="10" t="s">
        <v>16</v>
      </c>
      <c r="J13" s="45" t="s">
        <v>17</v>
      </c>
      <c r="K13" s="10" t="s">
        <v>16</v>
      </c>
      <c r="L13" s="45" t="s">
        <v>17</v>
      </c>
      <c r="M13" s="10" t="s">
        <v>16</v>
      </c>
      <c r="N13" s="45" t="s">
        <v>17</v>
      </c>
      <c r="O13" s="42" t="s">
        <v>18</v>
      </c>
      <c r="P13" s="11" t="s">
        <v>19</v>
      </c>
    </row>
    <row r="14" spans="1:23" ht="15" customHeight="1" x14ac:dyDescent="0.3">
      <c r="B14" s="48"/>
      <c r="C14" s="65" t="s">
        <v>20</v>
      </c>
      <c r="D14" s="66"/>
      <c r="E14" s="147">
        <f>$F$14/E9</f>
        <v>3.2319851140210418</v>
      </c>
      <c r="F14" s="148">
        <f>N14/28*19</f>
        <v>6314.9757142857143</v>
      </c>
      <c r="G14" s="147">
        <f>$H$14/E9</f>
        <v>1.5309403171678622</v>
      </c>
      <c r="H14" s="148">
        <f>N14/28*9</f>
        <v>2991.3042857142859</v>
      </c>
      <c r="I14" s="143">
        <f>J14/E9</f>
        <v>4.7629254311889042</v>
      </c>
      <c r="J14" s="144">
        <f>F14+H14</f>
        <v>9306.2800000000007</v>
      </c>
      <c r="K14" s="143">
        <f>L14/E9</f>
        <v>4.7629254311889042</v>
      </c>
      <c r="L14" s="144">
        <f>'Annuiteetgraafik BIL'!F43+'Annuiteetgraafik BIL lisanduv'!F44</f>
        <v>9306.2800000000007</v>
      </c>
      <c r="M14" s="143">
        <f>N14/E9</f>
        <v>4.7629254311889042</v>
      </c>
      <c r="N14" s="144">
        <f>'Annuiteetgraafik BIL'!F44+'Annuiteetgraafik BIL lisanduv'!F56</f>
        <v>9306.2800000000007</v>
      </c>
      <c r="O14" s="172" t="s">
        <v>21</v>
      </c>
      <c r="P14" s="153"/>
      <c r="Q14" s="67"/>
      <c r="U14" s="3"/>
      <c r="V14" s="67"/>
      <c r="W14" s="68"/>
    </row>
    <row r="15" spans="1:23" ht="15" customHeight="1" x14ac:dyDescent="0.3">
      <c r="B15" s="48"/>
      <c r="C15" s="65" t="s">
        <v>22</v>
      </c>
      <c r="D15" s="66"/>
      <c r="E15" s="147">
        <f>$F$14/E9</f>
        <v>3.2319851140210418</v>
      </c>
      <c r="F15" s="148">
        <f>N15/28*19</f>
        <v>5514.1053571428565</v>
      </c>
      <c r="G15" s="147">
        <f t="shared" ref="G15:G20" si="0">$H$14/E10</f>
        <v>1.846484126984127</v>
      </c>
      <c r="H15" s="148">
        <f>N15/28*9</f>
        <v>2611.9446428571428</v>
      </c>
      <c r="I15" s="143">
        <f>J15/E9</f>
        <v>4.1588873534981312</v>
      </c>
      <c r="J15" s="144">
        <f t="shared" ref="J15:J20" si="1">F15+H15</f>
        <v>8126.0499999999993</v>
      </c>
      <c r="K15" s="143">
        <f>L15/E9</f>
        <v>4.1588873534981321</v>
      </c>
      <c r="L15" s="144">
        <f>'Annuiteetgraafik INV'!F41</f>
        <v>8126.05</v>
      </c>
      <c r="M15" s="143">
        <f>N15/E9</f>
        <v>4.1588873534981321</v>
      </c>
      <c r="N15" s="144">
        <f>'Annuiteetgraafik INV'!F42</f>
        <v>8126.05</v>
      </c>
      <c r="O15" s="173"/>
      <c r="P15" s="154"/>
      <c r="Q15" s="67"/>
      <c r="U15" s="3"/>
      <c r="V15" s="67"/>
      <c r="W15" s="68"/>
    </row>
    <row r="16" spans="1:23" ht="15" customHeight="1" x14ac:dyDescent="0.3">
      <c r="B16" s="48"/>
      <c r="C16" s="65" t="s">
        <v>23</v>
      </c>
      <c r="D16" s="66"/>
      <c r="E16" s="147">
        <f>$F$16/E9</f>
        <v>6.1275982832869065E-2</v>
      </c>
      <c r="F16" s="148">
        <f>N16/28*19</f>
        <v>119.72714285714287</v>
      </c>
      <c r="G16" s="147">
        <f>$H$16/E9</f>
        <v>2.9025465552411662E-2</v>
      </c>
      <c r="H16" s="148">
        <f>N16/28*9</f>
        <v>56.712857142857146</v>
      </c>
      <c r="I16" s="143">
        <f>J16/$E$9</f>
        <v>9.0301448385280716E-2</v>
      </c>
      <c r="J16" s="144">
        <f t="shared" si="1"/>
        <v>176.44</v>
      </c>
      <c r="K16" s="143">
        <f>L16/$E$9</f>
        <v>9.0301448385280716E-2</v>
      </c>
      <c r="L16" s="144">
        <f>'Annuiteetgraafik (Lisa 6.2)'!F42</f>
        <v>176.44</v>
      </c>
      <c r="M16" s="143">
        <f>N16/$E$9</f>
        <v>9.0301448385280716E-2</v>
      </c>
      <c r="N16" s="144">
        <f>'Annuiteetgraafik (Lisa 6.2)'!F30</f>
        <v>176.44</v>
      </c>
      <c r="O16" s="173"/>
      <c r="P16" s="142" t="s">
        <v>24</v>
      </c>
      <c r="Q16" s="67"/>
      <c r="U16" s="3"/>
      <c r="V16" s="67"/>
      <c r="W16" s="68"/>
    </row>
    <row r="17" spans="2:23" ht="15" customHeight="1" x14ac:dyDescent="0.3">
      <c r="B17" s="13">
        <v>400</v>
      </c>
      <c r="C17" s="157" t="s">
        <v>25</v>
      </c>
      <c r="D17" s="158"/>
      <c r="E17" s="147">
        <f>$F$16/E10</f>
        <v>7.3905643738977081E-2</v>
      </c>
      <c r="F17" s="150">
        <f>N17/28*19</f>
        <v>2214.1873928571426</v>
      </c>
      <c r="G17" s="147">
        <f>$H$17/E9</f>
        <v>0.5367857142857142</v>
      </c>
      <c r="H17" s="150">
        <f>N17/28*9</f>
        <v>1048.8256071428571</v>
      </c>
      <c r="I17" s="14">
        <v>1.67</v>
      </c>
      <c r="J17" s="144">
        <f t="shared" si="1"/>
        <v>3263.0129999999999</v>
      </c>
      <c r="K17" s="14">
        <v>1.67</v>
      </c>
      <c r="L17" s="46">
        <f>K17*$E$9</f>
        <v>3263.0129999999999</v>
      </c>
      <c r="M17" s="14">
        <v>1.67</v>
      </c>
      <c r="N17" s="46">
        <f>M17*$E$9</f>
        <v>3263.0129999999999</v>
      </c>
      <c r="O17" s="173"/>
      <c r="P17" s="153"/>
      <c r="Q17" s="145"/>
      <c r="U17" s="3"/>
      <c r="V17" s="67"/>
      <c r="W17" s="68"/>
    </row>
    <row r="18" spans="2:23" x14ac:dyDescent="0.3">
      <c r="B18" s="13">
        <v>100</v>
      </c>
      <c r="C18" s="50" t="s">
        <v>26</v>
      </c>
      <c r="D18" s="51"/>
      <c r="E18" s="149">
        <f>$F$18/E9</f>
        <v>0.2218701790558078</v>
      </c>
      <c r="F18" s="150">
        <f>N18/28*19</f>
        <v>433.51214285714286</v>
      </c>
      <c r="G18" s="147">
        <f>$H$18/E9</f>
        <v>0.10509640060538263</v>
      </c>
      <c r="H18" s="150">
        <f>N18/28*9</f>
        <v>205.34785714285712</v>
      </c>
      <c r="I18" s="14">
        <v>0.32</v>
      </c>
      <c r="J18" s="144">
        <f t="shared" si="1"/>
        <v>638.86</v>
      </c>
      <c r="K18" s="14">
        <v>0.32</v>
      </c>
      <c r="L18" s="46">
        <v>638.86</v>
      </c>
      <c r="M18" s="14">
        <v>0.32</v>
      </c>
      <c r="N18" s="46">
        <v>638.86</v>
      </c>
      <c r="O18" s="169" t="s">
        <v>27</v>
      </c>
      <c r="P18" s="163"/>
      <c r="Q18" s="145"/>
      <c r="U18" s="3"/>
      <c r="V18" s="67"/>
      <c r="W18" s="68"/>
    </row>
    <row r="19" spans="2:23" x14ac:dyDescent="0.3">
      <c r="B19" s="13">
        <v>200</v>
      </c>
      <c r="C19" s="12" t="s">
        <v>28</v>
      </c>
      <c r="D19" s="41"/>
      <c r="E19" s="149">
        <f>$F$19/E9</f>
        <v>0.56160389843024572</v>
      </c>
      <c r="F19" s="150">
        <f>N19/28*19</f>
        <v>1097.3178571428571</v>
      </c>
      <c r="G19" s="147">
        <f>$H$19/E9</f>
        <v>0.26602289925643219</v>
      </c>
      <c r="H19" s="150">
        <f>N19/28*9</f>
        <v>519.78214285714284</v>
      </c>
      <c r="I19" s="14">
        <f>J19/E9</f>
        <v>0.8276267976866778</v>
      </c>
      <c r="J19" s="144">
        <f t="shared" si="1"/>
        <v>1617.1</v>
      </c>
      <c r="K19" s="14">
        <f>L19/E9</f>
        <v>0.8276267976866778</v>
      </c>
      <c r="L19" s="46">
        <v>1617.1</v>
      </c>
      <c r="M19" s="14">
        <f>N19/E9</f>
        <v>0.8276267976866778</v>
      </c>
      <c r="N19" s="46">
        <v>1617.1</v>
      </c>
      <c r="O19" s="170"/>
      <c r="P19" s="163"/>
      <c r="Q19" s="145"/>
      <c r="U19" s="3"/>
      <c r="V19" s="67"/>
      <c r="W19" s="68"/>
    </row>
    <row r="20" spans="2:23" x14ac:dyDescent="0.3">
      <c r="B20" s="13">
        <v>500</v>
      </c>
      <c r="C20" s="12" t="s">
        <v>29</v>
      </c>
      <c r="D20" s="41"/>
      <c r="E20" s="149">
        <f>$F$20/E9</f>
        <v>4.8533884611728924E-2</v>
      </c>
      <c r="F20" s="150">
        <f>N20/28*19</f>
        <v>94.830357142857153</v>
      </c>
      <c r="G20" s="147">
        <f>$H$20/E9</f>
        <v>2.2989734816082123E-2</v>
      </c>
      <c r="H20" s="150">
        <f>N20/28*9</f>
        <v>44.919642857142861</v>
      </c>
      <c r="I20" s="14">
        <f>J20/E9</f>
        <v>7.1523619427811047E-2</v>
      </c>
      <c r="J20" s="144">
        <f t="shared" si="1"/>
        <v>139.75</v>
      </c>
      <c r="K20" s="14">
        <f>L20/E9</f>
        <v>7.1523619427811047E-2</v>
      </c>
      <c r="L20" s="46">
        <v>139.75</v>
      </c>
      <c r="M20" s="14">
        <f>N20/E9</f>
        <v>7.1523619427811047E-2</v>
      </c>
      <c r="N20" s="46">
        <v>139.75</v>
      </c>
      <c r="O20" s="171"/>
      <c r="P20" s="154"/>
      <c r="Q20" s="145"/>
      <c r="U20" s="3"/>
      <c r="V20" s="67"/>
      <c r="W20" s="68"/>
    </row>
    <row r="21" spans="2:23" x14ac:dyDescent="0.3">
      <c r="B21" s="15"/>
      <c r="C21" s="16" t="s">
        <v>30</v>
      </c>
      <c r="D21" s="16"/>
      <c r="E21" s="17">
        <f t="shared" ref="E21:N21" si="2">SUM(E14:E20)</f>
        <v>7.4311598167117117</v>
      </c>
      <c r="F21" s="151">
        <f t="shared" si="2"/>
        <v>15788.655964285712</v>
      </c>
      <c r="G21" s="17">
        <f t="shared" si="2"/>
        <v>4.3373446586680116</v>
      </c>
      <c r="H21" s="151">
        <f t="shared" si="2"/>
        <v>7478.8370357142867</v>
      </c>
      <c r="I21" s="17">
        <f t="shared" si="2"/>
        <v>11.901264650186805</v>
      </c>
      <c r="J21" s="47">
        <f t="shared" si="2"/>
        <v>23267.492999999999</v>
      </c>
      <c r="K21" s="17">
        <f t="shared" si="2"/>
        <v>11.901264650186807</v>
      </c>
      <c r="L21" s="47">
        <f t="shared" si="2"/>
        <v>23267.492999999999</v>
      </c>
      <c r="M21" s="17">
        <f t="shared" si="2"/>
        <v>11.901264650186807</v>
      </c>
      <c r="N21" s="47">
        <f t="shared" si="2"/>
        <v>23267.492999999999</v>
      </c>
      <c r="O21" s="43"/>
      <c r="P21" s="18"/>
      <c r="Q21" s="145"/>
      <c r="V21" s="67"/>
      <c r="W21" s="68"/>
    </row>
    <row r="22" spans="2:23" x14ac:dyDescent="0.3">
      <c r="B22" s="19"/>
      <c r="C22" s="20"/>
      <c r="D22" s="20"/>
      <c r="E22" s="21"/>
      <c r="F22" s="53"/>
      <c r="G22" s="21"/>
      <c r="H22" s="53"/>
      <c r="I22" s="21"/>
      <c r="J22" s="53"/>
      <c r="K22" s="21"/>
      <c r="L22" s="53"/>
      <c r="M22" s="21"/>
      <c r="N22" s="53"/>
      <c r="O22" s="56"/>
      <c r="P22" s="22"/>
      <c r="Q22" s="67"/>
      <c r="V22" s="67"/>
      <c r="W22" s="68"/>
    </row>
    <row r="23" spans="2:23" ht="16.5" x14ac:dyDescent="0.3">
      <c r="B23" s="23" t="s">
        <v>31</v>
      </c>
      <c r="C23" s="16"/>
      <c r="D23" s="16"/>
      <c r="E23" s="24" t="s">
        <v>16</v>
      </c>
      <c r="F23" s="52" t="s">
        <v>17</v>
      </c>
      <c r="G23" s="24" t="s">
        <v>16</v>
      </c>
      <c r="H23" s="52" t="s">
        <v>17</v>
      </c>
      <c r="I23" s="24" t="s">
        <v>16</v>
      </c>
      <c r="J23" s="52" t="s">
        <v>17</v>
      </c>
      <c r="K23" s="24" t="s">
        <v>16</v>
      </c>
      <c r="L23" s="52" t="s">
        <v>17</v>
      </c>
      <c r="M23" s="24" t="s">
        <v>16</v>
      </c>
      <c r="N23" s="52" t="s">
        <v>17</v>
      </c>
      <c r="O23" s="54" t="s">
        <v>18</v>
      </c>
      <c r="P23" s="25" t="s">
        <v>19</v>
      </c>
      <c r="Q23" s="67"/>
      <c r="V23" s="67"/>
      <c r="W23" s="68"/>
    </row>
    <row r="24" spans="2:23" ht="15.75" customHeight="1" x14ac:dyDescent="0.3">
      <c r="B24" s="13">
        <v>300</v>
      </c>
      <c r="C24" s="158" t="s">
        <v>32</v>
      </c>
      <c r="D24" s="159"/>
      <c r="E24" s="123">
        <f>F24/$E$9</f>
        <v>1.1475494066811431</v>
      </c>
      <c r="F24" s="124">
        <f>N24/28*19</f>
        <v>2242.1967857142859</v>
      </c>
      <c r="G24" s="123">
        <v>0</v>
      </c>
      <c r="H24" s="124">
        <v>0</v>
      </c>
      <c r="I24" s="123">
        <f>J24/$E$9</f>
        <v>1.1475494066811431</v>
      </c>
      <c r="J24" s="124">
        <v>2242.1967857142859</v>
      </c>
      <c r="K24" s="123">
        <v>0</v>
      </c>
      <c r="L24" s="124">
        <v>0</v>
      </c>
      <c r="M24" s="123">
        <f>N24/$E$9</f>
        <v>1.6911254414248424</v>
      </c>
      <c r="N24" s="124">
        <v>3304.29</v>
      </c>
      <c r="O24" s="128" t="s">
        <v>33</v>
      </c>
      <c r="P24" s="164" t="s">
        <v>34</v>
      </c>
      <c r="U24" s="3"/>
      <c r="V24" s="67"/>
      <c r="W24" s="68"/>
    </row>
    <row r="25" spans="2:23" ht="15" customHeight="1" x14ac:dyDescent="0.3">
      <c r="B25" s="13">
        <v>600</v>
      </c>
      <c r="C25" s="12" t="s">
        <v>35</v>
      </c>
      <c r="D25" s="41"/>
      <c r="E25" s="123"/>
      <c r="F25" s="124"/>
      <c r="G25" s="123"/>
      <c r="H25" s="124"/>
      <c r="I25" s="123"/>
      <c r="J25" s="124"/>
      <c r="K25" s="123"/>
      <c r="L25" s="124"/>
      <c r="M25" s="123"/>
      <c r="N25" s="124"/>
      <c r="O25" s="127"/>
      <c r="P25" s="165"/>
      <c r="Q25" s="67"/>
      <c r="U25" s="3"/>
      <c r="V25" s="67"/>
      <c r="W25" s="68"/>
    </row>
    <row r="26" spans="2:23" ht="15" customHeight="1" x14ac:dyDescent="0.3">
      <c r="B26" s="13"/>
      <c r="C26" s="12">
        <v>610</v>
      </c>
      <c r="D26" s="41" t="s">
        <v>36</v>
      </c>
      <c r="E26" s="123">
        <f t="shared" ref="E25:E29" si="3">F26/$E$9</f>
        <v>1.0404377002405445</v>
      </c>
      <c r="F26" s="124">
        <f>N26/28*19</f>
        <v>2032.9112225000001</v>
      </c>
      <c r="G26" s="123">
        <v>0</v>
      </c>
      <c r="H26" s="124">
        <v>0</v>
      </c>
      <c r="I26" s="123">
        <f t="shared" ref="I25:I29" si="4">J26/$E$9</f>
        <v>1.0404377002405445</v>
      </c>
      <c r="J26" s="124">
        <v>2032.9112225000001</v>
      </c>
      <c r="K26" s="123">
        <v>0</v>
      </c>
      <c r="L26" s="124">
        <v>0</v>
      </c>
      <c r="M26" s="123">
        <f>N26/$E$9</f>
        <v>1.5332766108808025</v>
      </c>
      <c r="N26" s="124">
        <v>2995.8691699999999</v>
      </c>
      <c r="O26" s="166" t="s">
        <v>37</v>
      </c>
      <c r="P26" s="165"/>
      <c r="Q26" s="67"/>
      <c r="U26" s="3"/>
      <c r="V26" s="67"/>
      <c r="W26" s="68"/>
    </row>
    <row r="27" spans="2:23" x14ac:dyDescent="0.3">
      <c r="B27" s="13"/>
      <c r="C27" s="12">
        <v>620</v>
      </c>
      <c r="D27" s="41" t="s">
        <v>38</v>
      </c>
      <c r="E27" s="123">
        <f t="shared" si="3"/>
        <v>0.48513191985991388</v>
      </c>
      <c r="F27" s="124">
        <f>N27/28*19</f>
        <v>947.89925821428574</v>
      </c>
      <c r="G27" s="123">
        <v>0</v>
      </c>
      <c r="H27" s="124">
        <v>0</v>
      </c>
      <c r="I27" s="123">
        <f t="shared" si="4"/>
        <v>0.48513191985991388</v>
      </c>
      <c r="J27" s="124">
        <v>947.89925821428574</v>
      </c>
      <c r="K27" s="123">
        <v>0</v>
      </c>
      <c r="L27" s="124">
        <v>0</v>
      </c>
      <c r="M27" s="123">
        <f>N27/$E$9</f>
        <v>0.71493125031987304</v>
      </c>
      <c r="N27" s="124">
        <v>1396.90417</v>
      </c>
      <c r="O27" s="167"/>
      <c r="P27" s="165"/>
      <c r="Q27" s="67"/>
      <c r="U27" s="3"/>
      <c r="V27" s="67"/>
      <c r="W27" s="68"/>
    </row>
    <row r="28" spans="2:23" x14ac:dyDescent="0.3">
      <c r="B28" s="13"/>
      <c r="C28" s="12">
        <v>630</v>
      </c>
      <c r="D28" s="41" t="s">
        <v>39</v>
      </c>
      <c r="E28" s="123">
        <f t="shared" si="3"/>
        <v>5.4917667832832501E-2</v>
      </c>
      <c r="F28" s="124">
        <f>N28/28*19</f>
        <v>107.30363117857142</v>
      </c>
      <c r="G28" s="123">
        <v>0</v>
      </c>
      <c r="H28" s="124">
        <v>0</v>
      </c>
      <c r="I28" s="123">
        <f t="shared" si="4"/>
        <v>5.4917667832832501E-2</v>
      </c>
      <c r="J28" s="124">
        <v>107.30363117857142</v>
      </c>
      <c r="K28" s="123">
        <v>0</v>
      </c>
      <c r="L28" s="124">
        <v>0</v>
      </c>
      <c r="M28" s="123">
        <f>N28/$E$9</f>
        <v>8.0931299964174211E-2</v>
      </c>
      <c r="N28" s="124">
        <v>158.13166699999999</v>
      </c>
      <c r="O28" s="168"/>
      <c r="P28" s="165"/>
      <c r="Q28" s="67"/>
      <c r="U28" s="3"/>
      <c r="V28" s="67"/>
      <c r="W28" s="68"/>
    </row>
    <row r="29" spans="2:23" ht="15.75" customHeight="1" x14ac:dyDescent="0.3">
      <c r="B29" s="13">
        <v>700</v>
      </c>
      <c r="C29" s="158" t="s">
        <v>40</v>
      </c>
      <c r="D29" s="159"/>
      <c r="E29" s="123">
        <f t="shared" si="3"/>
        <v>2.6692768309534775E-2</v>
      </c>
      <c r="F29" s="124">
        <f>N29/28*19</f>
        <v>52.155000000000001</v>
      </c>
      <c r="G29" s="123">
        <v>0</v>
      </c>
      <c r="H29" s="124">
        <v>0</v>
      </c>
      <c r="I29" s="123">
        <f t="shared" si="4"/>
        <v>2.6692768309534775E-2</v>
      </c>
      <c r="J29" s="124">
        <v>52.155000000000001</v>
      </c>
      <c r="K29" s="123">
        <v>0</v>
      </c>
      <c r="L29" s="124">
        <v>0</v>
      </c>
      <c r="M29" s="123">
        <f>N29/$E$9</f>
        <v>3.9336711192998614E-2</v>
      </c>
      <c r="N29" s="124">
        <v>76.86</v>
      </c>
      <c r="O29" s="122" t="s">
        <v>33</v>
      </c>
      <c r="P29" s="165"/>
      <c r="Q29" s="67"/>
      <c r="U29" s="3"/>
      <c r="V29" s="67"/>
      <c r="W29" s="68"/>
    </row>
    <row r="30" spans="2:23" ht="15" customHeight="1" thickBot="1" x14ac:dyDescent="0.35">
      <c r="B30" s="26"/>
      <c r="C30" s="27" t="s">
        <v>41</v>
      </c>
      <c r="D30" s="27"/>
      <c r="E30" s="125">
        <f t="shared" ref="E30:N30" si="5">SUM(E24:E29)</f>
        <v>2.7547294629239691</v>
      </c>
      <c r="F30" s="126">
        <f t="shared" si="5"/>
        <v>5382.4658976071432</v>
      </c>
      <c r="G30" s="125">
        <f t="shared" si="5"/>
        <v>0</v>
      </c>
      <c r="H30" s="126">
        <f t="shared" si="5"/>
        <v>0</v>
      </c>
      <c r="I30" s="125">
        <f t="shared" si="5"/>
        <v>2.7547294629239691</v>
      </c>
      <c r="J30" s="126">
        <f t="shared" si="5"/>
        <v>5382.4658976071432</v>
      </c>
      <c r="K30" s="125">
        <f t="shared" si="5"/>
        <v>0</v>
      </c>
      <c r="L30" s="126">
        <f t="shared" si="5"/>
        <v>0</v>
      </c>
      <c r="M30" s="125">
        <f t="shared" si="5"/>
        <v>4.0596013137826903</v>
      </c>
      <c r="N30" s="126">
        <f t="shared" si="5"/>
        <v>7932.055006999999</v>
      </c>
      <c r="O30" s="44"/>
      <c r="P30" s="28"/>
      <c r="Q30" s="67"/>
      <c r="V30" s="67"/>
      <c r="W30" s="68"/>
    </row>
    <row r="31" spans="2:23" ht="17.25" customHeight="1" x14ac:dyDescent="0.3">
      <c r="B31" s="29"/>
      <c r="C31" s="8"/>
      <c r="D31" s="8"/>
      <c r="E31" s="30"/>
      <c r="F31" s="31"/>
      <c r="G31" s="30"/>
      <c r="H31" s="31"/>
      <c r="I31" s="30"/>
      <c r="J31" s="31"/>
      <c r="K31" s="30"/>
      <c r="L31" s="31"/>
      <c r="M31" s="30"/>
      <c r="N31" s="31"/>
      <c r="O31" s="32"/>
      <c r="Q31" s="67"/>
    </row>
    <row r="32" spans="2:23" ht="15" customHeight="1" x14ac:dyDescent="0.3">
      <c r="B32" s="155" t="s">
        <v>42</v>
      </c>
      <c r="C32" s="155"/>
      <c r="D32" s="155"/>
      <c r="E32" s="30">
        <f t="shared" ref="E32:N32" si="6">E30+E21</f>
        <v>10.185889279635681</v>
      </c>
      <c r="F32" s="31">
        <f t="shared" si="6"/>
        <v>21171.121861892854</v>
      </c>
      <c r="G32" s="30">
        <f t="shared" si="6"/>
        <v>4.3373446586680116</v>
      </c>
      <c r="H32" s="31">
        <f t="shared" si="6"/>
        <v>7478.8370357142867</v>
      </c>
      <c r="I32" s="30">
        <f t="shared" si="6"/>
        <v>14.655994113110774</v>
      </c>
      <c r="J32" s="31">
        <f t="shared" si="6"/>
        <v>28649.958897607143</v>
      </c>
      <c r="K32" s="30">
        <f t="shared" si="6"/>
        <v>11.901264650186807</v>
      </c>
      <c r="L32" s="31">
        <f t="shared" si="6"/>
        <v>23267.492999999999</v>
      </c>
      <c r="M32" s="30">
        <f t="shared" si="6"/>
        <v>15.960865963969496</v>
      </c>
      <c r="N32" s="31">
        <f t="shared" si="6"/>
        <v>31199.548006999998</v>
      </c>
      <c r="O32" s="32"/>
    </row>
    <row r="33" spans="2:18" x14ac:dyDescent="0.3">
      <c r="B33" s="29" t="s">
        <v>43</v>
      </c>
      <c r="C33" s="57"/>
      <c r="D33" s="33">
        <v>0.2</v>
      </c>
      <c r="E33" s="109">
        <f>E32*D33</f>
        <v>2.0371778559271365</v>
      </c>
      <c r="F33" s="31">
        <f>F32*D33</f>
        <v>4234.2243723785714</v>
      </c>
      <c r="G33" s="109">
        <f>G32*D33</f>
        <v>0.8674689317336024</v>
      </c>
      <c r="H33" s="31">
        <f>H32*D33</f>
        <v>1495.7674071428573</v>
      </c>
      <c r="I33" s="109">
        <f>I32*D33</f>
        <v>2.931198822622155</v>
      </c>
      <c r="J33" s="31">
        <f>J32*D33</f>
        <v>5729.9917795214287</v>
      </c>
      <c r="K33" s="109">
        <f>K32*D33</f>
        <v>2.3802529300373614</v>
      </c>
      <c r="L33" s="31">
        <f>L32*D33</f>
        <v>4653.4985999999999</v>
      </c>
      <c r="M33" s="109">
        <f>M32*D33</f>
        <v>3.1921731927938994</v>
      </c>
      <c r="N33" s="31">
        <f>N32*D33</f>
        <v>6239.9096013999997</v>
      </c>
    </row>
    <row r="34" spans="2:18" x14ac:dyDescent="0.3">
      <c r="B34" s="8" t="s">
        <v>44</v>
      </c>
      <c r="C34" s="8"/>
      <c r="D34" s="8"/>
      <c r="E34" s="30">
        <f t="shared" ref="E34:N34" si="7">E33+E32</f>
        <v>12.223067135562818</v>
      </c>
      <c r="F34" s="31">
        <f t="shared" si="7"/>
        <v>25405.346234271427</v>
      </c>
      <c r="G34" s="30">
        <f t="shared" si="7"/>
        <v>5.2048135904016135</v>
      </c>
      <c r="H34" s="31">
        <f t="shared" si="7"/>
        <v>8974.604442857144</v>
      </c>
      <c r="I34" s="30">
        <f t="shared" si="7"/>
        <v>17.587192935732929</v>
      </c>
      <c r="J34" s="31">
        <f t="shared" si="7"/>
        <v>34379.950677128574</v>
      </c>
      <c r="K34" s="30">
        <f t="shared" si="7"/>
        <v>14.281517580224168</v>
      </c>
      <c r="L34" s="31">
        <f t="shared" si="7"/>
        <v>27920.991599999998</v>
      </c>
      <c r="M34" s="30">
        <f t="shared" si="7"/>
        <v>19.153039156763395</v>
      </c>
      <c r="N34" s="31">
        <f t="shared" si="7"/>
        <v>37439.4576084</v>
      </c>
      <c r="O34" s="32"/>
    </row>
    <row r="35" spans="2:18" x14ac:dyDescent="0.3">
      <c r="B35" s="8" t="s">
        <v>45</v>
      </c>
      <c r="C35" s="8"/>
      <c r="D35" s="8"/>
      <c r="E35" s="34" t="s">
        <v>46</v>
      </c>
      <c r="F35" s="31">
        <f>F32</f>
        <v>21171.121861892854</v>
      </c>
      <c r="G35" s="34" t="s">
        <v>47</v>
      </c>
      <c r="H35" s="31">
        <f>H32</f>
        <v>7478.8370357142867</v>
      </c>
      <c r="I35" s="34" t="s">
        <v>48</v>
      </c>
      <c r="J35" s="31">
        <f>J32*1</f>
        <v>28649.958897607143</v>
      </c>
      <c r="K35" s="34" t="s">
        <v>48</v>
      </c>
      <c r="L35" s="31">
        <f>L32*1</f>
        <v>23267.492999999999</v>
      </c>
      <c r="M35" s="34" t="s">
        <v>49</v>
      </c>
      <c r="N35" s="31">
        <f>N32*9</f>
        <v>280795.93206299999</v>
      </c>
      <c r="O35" s="35"/>
      <c r="P35" s="36"/>
    </row>
    <row r="36" spans="2:18" ht="14.5" thickBot="1" x14ac:dyDescent="0.35">
      <c r="B36" s="8" t="s">
        <v>50</v>
      </c>
      <c r="C36" s="8"/>
      <c r="D36" s="8"/>
      <c r="E36" s="37" t="s">
        <v>46</v>
      </c>
      <c r="F36" s="38">
        <f>F34</f>
        <v>25405.346234271427</v>
      </c>
      <c r="G36" s="37" t="s">
        <v>47</v>
      </c>
      <c r="H36" s="38">
        <f>H34</f>
        <v>8974.604442857144</v>
      </c>
      <c r="I36" s="37" t="s">
        <v>48</v>
      </c>
      <c r="J36" s="38">
        <f>J34*1</f>
        <v>34379.950677128574</v>
      </c>
      <c r="K36" s="37" t="s">
        <v>48</v>
      </c>
      <c r="L36" s="38">
        <f>L34*1</f>
        <v>27920.991599999998</v>
      </c>
      <c r="M36" s="37" t="s">
        <v>49</v>
      </c>
      <c r="N36" s="38">
        <f>N34*9</f>
        <v>336955.11847560003</v>
      </c>
      <c r="O36" s="39"/>
      <c r="P36" s="40"/>
    </row>
    <row r="37" spans="2:18" ht="15.5" x14ac:dyDescent="0.35">
      <c r="B37" s="156"/>
      <c r="C37" s="156"/>
      <c r="D37" s="156"/>
      <c r="E37" s="156"/>
      <c r="F37" s="156"/>
      <c r="G37" s="58"/>
      <c r="H37" s="58"/>
      <c r="I37" s="58"/>
      <c r="J37" s="58"/>
      <c r="K37" s="58"/>
      <c r="L37" s="58"/>
      <c r="M37" s="58"/>
      <c r="N37" s="58"/>
      <c r="O37" s="58"/>
      <c r="P37" s="2"/>
    </row>
    <row r="38" spans="2:18" ht="55.75" customHeight="1" x14ac:dyDescent="0.3">
      <c r="B38" s="162" t="s">
        <v>51</v>
      </c>
      <c r="C38" s="162"/>
      <c r="D38" s="162"/>
      <c r="E38" s="162"/>
      <c r="F38" s="162"/>
      <c r="G38" s="162"/>
      <c r="H38" s="162"/>
      <c r="I38" s="162"/>
      <c r="J38" s="162"/>
      <c r="K38" s="162"/>
      <c r="L38" s="162"/>
      <c r="M38" s="162"/>
      <c r="N38" s="162"/>
      <c r="O38" s="162"/>
      <c r="P38" s="162"/>
      <c r="Q38" s="134"/>
      <c r="R38" s="134"/>
    </row>
    <row r="39" spans="2:18" ht="15.5" x14ac:dyDescent="0.35">
      <c r="B39" s="110"/>
      <c r="C39" s="2"/>
      <c r="D39" s="2"/>
      <c r="E39" s="2"/>
      <c r="F39" s="2"/>
      <c r="G39" s="2"/>
      <c r="H39" s="2"/>
      <c r="I39" s="2"/>
      <c r="J39" s="2"/>
      <c r="K39" s="2"/>
      <c r="L39" s="2"/>
      <c r="M39" s="2"/>
      <c r="N39" s="2"/>
      <c r="O39" s="2"/>
      <c r="P39" s="2"/>
    </row>
    <row r="40" spans="2:18" ht="15.5" x14ac:dyDescent="0.35">
      <c r="B40" s="2"/>
      <c r="C40" s="2"/>
      <c r="D40" s="2"/>
      <c r="E40" s="2"/>
      <c r="F40" s="2"/>
      <c r="G40" s="2"/>
      <c r="H40" s="2"/>
      <c r="I40" s="2"/>
      <c r="J40" s="2"/>
      <c r="K40" s="2"/>
      <c r="L40" s="2"/>
      <c r="M40" s="2"/>
      <c r="N40" s="2"/>
      <c r="O40" s="2"/>
      <c r="P40" s="2"/>
    </row>
    <row r="41" spans="2:18" x14ac:dyDescent="0.3">
      <c r="B41" s="8" t="s">
        <v>52</v>
      </c>
      <c r="C41" s="8"/>
      <c r="D41" s="8"/>
      <c r="E41" s="8" t="s">
        <v>53</v>
      </c>
      <c r="G41" s="8"/>
      <c r="I41" s="8"/>
      <c r="K41" s="8"/>
      <c r="M41" s="8"/>
    </row>
    <row r="43" spans="2:18" x14ac:dyDescent="0.3">
      <c r="B43" s="55" t="s">
        <v>54</v>
      </c>
      <c r="C43" s="55"/>
      <c r="D43" s="55"/>
      <c r="E43" s="55" t="s">
        <v>54</v>
      </c>
      <c r="F43" s="55"/>
      <c r="G43" s="55"/>
      <c r="H43" s="55"/>
      <c r="I43" s="55"/>
      <c r="J43" s="55"/>
      <c r="K43" s="55"/>
      <c r="L43" s="55"/>
      <c r="M43" s="55"/>
      <c r="N43" s="55"/>
      <c r="O43" s="55"/>
    </row>
    <row r="44" spans="2:18" ht="15.5" x14ac:dyDescent="0.35">
      <c r="B44" s="2"/>
      <c r="C44" s="2"/>
      <c r="D44" s="2"/>
      <c r="E44" s="2"/>
      <c r="F44" s="2"/>
      <c r="G44" s="2"/>
      <c r="H44" s="2"/>
      <c r="I44" s="2"/>
      <c r="J44" s="2"/>
      <c r="K44" s="2"/>
      <c r="L44" s="2"/>
      <c r="M44" s="2"/>
      <c r="N44" s="2"/>
      <c r="O44" s="2"/>
      <c r="P44" s="2"/>
    </row>
  </sheetData>
  <mergeCells count="18">
    <mergeCell ref="B38:P38"/>
    <mergeCell ref="P17:P20"/>
    <mergeCell ref="P24:P29"/>
    <mergeCell ref="O26:O28"/>
    <mergeCell ref="O18:O20"/>
    <mergeCell ref="O14:O17"/>
    <mergeCell ref="A4:P4"/>
    <mergeCell ref="P14:P15"/>
    <mergeCell ref="B32:D32"/>
    <mergeCell ref="B37:F37"/>
    <mergeCell ref="C17:D17"/>
    <mergeCell ref="C24:D24"/>
    <mergeCell ref="C29:D29"/>
    <mergeCell ref="E12:F12"/>
    <mergeCell ref="G12:H12"/>
    <mergeCell ref="K12:L12"/>
    <mergeCell ref="M12:N12"/>
    <mergeCell ref="I12:J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7"/>
  <sheetViews>
    <sheetView workbookViewId="0">
      <selection activeCell="K28" sqref="K28"/>
    </sheetView>
  </sheetViews>
  <sheetFormatPr defaultColWidth="9.453125" defaultRowHeight="14.5" x14ac:dyDescent="0.35"/>
  <cols>
    <col min="1" max="1" width="9.453125" style="83" customWidth="1"/>
    <col min="2" max="2" width="7.54296875" style="83" customWidth="1"/>
    <col min="3" max="3" width="14.54296875" style="83" customWidth="1"/>
    <col min="4" max="4" width="14.453125" style="83" customWidth="1"/>
    <col min="5" max="7" width="14.54296875" style="83" customWidth="1"/>
    <col min="8" max="8" width="10" style="83" bestFit="1" customWidth="1"/>
    <col min="9" max="10" width="9.453125" style="83"/>
    <col min="11" max="11" width="11" style="83" customWidth="1"/>
    <col min="12" max="12" width="10.1796875" style="83" bestFit="1" customWidth="1"/>
    <col min="13" max="16384" width="9.453125" style="83"/>
  </cols>
  <sheetData>
    <row r="1" spans="1:16" x14ac:dyDescent="0.35">
      <c r="A1" s="69"/>
      <c r="B1" s="69"/>
      <c r="C1" s="69"/>
      <c r="D1" s="69"/>
      <c r="E1" s="69"/>
      <c r="F1" s="69"/>
      <c r="G1" s="70"/>
    </row>
    <row r="2" spans="1:16" x14ac:dyDescent="0.35">
      <c r="A2" s="69"/>
      <c r="B2" s="69"/>
      <c r="C2" s="69"/>
      <c r="D2" s="69"/>
      <c r="E2" s="69"/>
      <c r="F2" s="71"/>
      <c r="G2" s="72"/>
    </row>
    <row r="3" spans="1:16" x14ac:dyDescent="0.35">
      <c r="A3" s="69"/>
      <c r="B3" s="69"/>
      <c r="C3" s="69"/>
      <c r="D3" s="69"/>
      <c r="E3" s="69"/>
      <c r="F3" s="71"/>
      <c r="G3" s="72"/>
      <c r="K3" s="98" t="s">
        <v>3</v>
      </c>
      <c r="L3" s="98" t="s">
        <v>55</v>
      </c>
      <c r="M3" s="99"/>
    </row>
    <row r="4" spans="1:16" ht="21" x14ac:dyDescent="0.5">
      <c r="A4" s="69"/>
      <c r="B4" s="73" t="s">
        <v>56</v>
      </c>
      <c r="C4" s="69"/>
      <c r="D4" s="69"/>
      <c r="E4" s="74"/>
      <c r="F4" s="75"/>
      <c r="G4" s="69"/>
      <c r="K4" s="100" t="s">
        <v>57</v>
      </c>
      <c r="L4" s="101">
        <v>1870.4</v>
      </c>
      <c r="M4" s="102">
        <f>L4/$L$9</f>
        <v>0.82121531436599937</v>
      </c>
      <c r="N4" s="107"/>
      <c r="O4" s="106"/>
    </row>
    <row r="5" spans="1:16" x14ac:dyDescent="0.35">
      <c r="A5" s="69"/>
      <c r="B5" s="69"/>
      <c r="C5" s="69"/>
      <c r="D5" s="69"/>
      <c r="E5" s="69"/>
      <c r="F5" s="75"/>
      <c r="G5" s="69"/>
      <c r="K5" s="100" t="s">
        <v>58</v>
      </c>
      <c r="L5" s="101">
        <v>0</v>
      </c>
      <c r="M5" s="102">
        <f>L5/$L$9</f>
        <v>0</v>
      </c>
      <c r="N5" s="105"/>
      <c r="O5" s="106"/>
    </row>
    <row r="6" spans="1:16" x14ac:dyDescent="0.35">
      <c r="A6" s="69"/>
      <c r="B6" s="76" t="s">
        <v>59</v>
      </c>
      <c r="C6" s="77"/>
      <c r="D6" s="78"/>
      <c r="E6" s="79">
        <v>43846</v>
      </c>
      <c r="F6" s="80"/>
      <c r="G6" s="69"/>
      <c r="K6" s="100" t="s">
        <v>60</v>
      </c>
      <c r="L6" s="101">
        <v>0</v>
      </c>
      <c r="M6" s="102">
        <f>L6/$L$9</f>
        <v>0</v>
      </c>
      <c r="N6" s="94"/>
      <c r="O6" s="94"/>
    </row>
    <row r="7" spans="1:16" x14ac:dyDescent="0.35">
      <c r="A7" s="69"/>
      <c r="B7" s="81" t="s">
        <v>61</v>
      </c>
      <c r="C7" s="82"/>
      <c r="E7" s="84">
        <v>121</v>
      </c>
      <c r="F7" s="85" t="s">
        <v>62</v>
      </c>
      <c r="G7" s="69"/>
      <c r="K7" s="100" t="s">
        <v>63</v>
      </c>
      <c r="L7" s="101">
        <v>0</v>
      </c>
      <c r="M7" s="102">
        <f>L7/$L$9</f>
        <v>0</v>
      </c>
      <c r="N7" s="96"/>
      <c r="O7" s="96"/>
    </row>
    <row r="8" spans="1:16" x14ac:dyDescent="0.35">
      <c r="A8" s="69"/>
      <c r="B8" s="81" t="s">
        <v>64</v>
      </c>
      <c r="C8" s="82"/>
      <c r="D8" s="104">
        <f>E6-16</f>
        <v>43830</v>
      </c>
      <c r="E8" s="108">
        <v>1239846.6799999923</v>
      </c>
      <c r="F8" s="85" t="s">
        <v>65</v>
      </c>
      <c r="G8" s="130"/>
      <c r="K8" s="100" t="s">
        <v>66</v>
      </c>
      <c r="L8" s="101">
        <v>0</v>
      </c>
      <c r="M8" s="102">
        <f>L8/$L$9</f>
        <v>0</v>
      </c>
      <c r="N8" s="96"/>
      <c r="O8" s="96"/>
    </row>
    <row r="9" spans="1:16" x14ac:dyDescent="0.35">
      <c r="A9" s="69"/>
      <c r="B9" s="81" t="s">
        <v>64</v>
      </c>
      <c r="C9" s="82"/>
      <c r="D9" s="104">
        <f>EDATE(D8,E7)</f>
        <v>47514</v>
      </c>
      <c r="E9" s="108">
        <v>319571.4999999922</v>
      </c>
      <c r="F9" s="85" t="s">
        <v>65</v>
      </c>
      <c r="G9" s="69"/>
      <c r="K9" s="103" t="s">
        <v>67</v>
      </c>
      <c r="L9" s="119">
        <v>2277.6</v>
      </c>
      <c r="M9" s="103"/>
      <c r="N9" s="96"/>
      <c r="O9" s="96"/>
    </row>
    <row r="10" spans="1:16" x14ac:dyDescent="0.35">
      <c r="A10" s="69"/>
      <c r="B10" s="81" t="s">
        <v>68</v>
      </c>
      <c r="C10" s="82"/>
      <c r="E10" s="86">
        <f>M4</f>
        <v>0.82121531436599937</v>
      </c>
      <c r="F10" s="85"/>
      <c r="G10" s="69"/>
      <c r="M10" s="97"/>
      <c r="N10" s="97"/>
      <c r="O10" s="97"/>
    </row>
    <row r="11" spans="1:16" x14ac:dyDescent="0.35">
      <c r="A11" s="69"/>
      <c r="B11" s="81" t="s">
        <v>69</v>
      </c>
      <c r="C11" s="82"/>
      <c r="E11" s="108">
        <f>ROUND(E8*E10,2)</f>
        <v>1018181.08</v>
      </c>
      <c r="F11" s="85" t="s">
        <v>65</v>
      </c>
      <c r="G11" s="69"/>
      <c r="H11" s="107"/>
      <c r="M11" s="97"/>
      <c r="N11" s="97"/>
      <c r="O11" s="97"/>
    </row>
    <row r="12" spans="1:16" x14ac:dyDescent="0.35">
      <c r="A12" s="69"/>
      <c r="B12" s="81" t="s">
        <v>70</v>
      </c>
      <c r="C12" s="82"/>
      <c r="E12" s="108">
        <f>ROUND(E9*E10,2)</f>
        <v>262437.01</v>
      </c>
      <c r="F12" s="85" t="s">
        <v>65</v>
      </c>
      <c r="G12" s="69"/>
      <c r="K12" s="95"/>
      <c r="L12" s="95"/>
      <c r="M12" s="96"/>
      <c r="N12" s="96"/>
      <c r="O12" s="96"/>
      <c r="P12" s="97"/>
    </row>
    <row r="13" spans="1:16" x14ac:dyDescent="0.35">
      <c r="A13" s="69"/>
      <c r="B13" s="113" t="s">
        <v>71</v>
      </c>
      <c r="C13" s="111"/>
      <c r="D13" s="112"/>
      <c r="E13" s="141">
        <v>4.7E-2</v>
      </c>
      <c r="F13" s="87"/>
      <c r="G13" s="88"/>
      <c r="K13" s="95"/>
      <c r="L13" s="95"/>
      <c r="M13" s="96"/>
      <c r="N13" s="96"/>
      <c r="O13" s="96"/>
      <c r="P13" s="97"/>
    </row>
    <row r="14" spans="1:16" x14ac:dyDescent="0.35">
      <c r="A14" s="69"/>
      <c r="B14" s="84"/>
      <c r="C14" s="82"/>
      <c r="E14" s="89"/>
      <c r="F14" s="84"/>
      <c r="G14" s="88"/>
      <c r="K14" s="95"/>
      <c r="L14" s="95"/>
      <c r="M14" s="96"/>
      <c r="N14" s="96"/>
      <c r="O14" s="96"/>
      <c r="P14" s="97"/>
    </row>
    <row r="15" spans="1:16" x14ac:dyDescent="0.35">
      <c r="K15" s="95"/>
      <c r="L15" s="95"/>
      <c r="M15" s="96"/>
      <c r="N15" s="96"/>
      <c r="O15" s="96"/>
      <c r="P15" s="97"/>
    </row>
    <row r="16" spans="1:16" ht="15" thickBot="1" x14ac:dyDescent="0.4">
      <c r="A16" s="90" t="s">
        <v>72</v>
      </c>
      <c r="B16" s="90" t="s">
        <v>73</v>
      </c>
      <c r="C16" s="90" t="s">
        <v>74</v>
      </c>
      <c r="D16" s="90" t="s">
        <v>75</v>
      </c>
      <c r="E16" s="90" t="s">
        <v>76</v>
      </c>
      <c r="F16" s="90" t="s">
        <v>77</v>
      </c>
      <c r="G16" s="90" t="s">
        <v>78</v>
      </c>
      <c r="K16" s="95"/>
      <c r="L16" s="95"/>
      <c r="M16" s="96"/>
      <c r="N16" s="96"/>
      <c r="O16" s="96"/>
      <c r="P16" s="97"/>
    </row>
    <row r="17" spans="1:16" x14ac:dyDescent="0.35">
      <c r="A17" s="91">
        <f>E6</f>
        <v>43846</v>
      </c>
      <c r="B17" s="82">
        <v>1</v>
      </c>
      <c r="C17" s="75">
        <f>E11</f>
        <v>1018181.08</v>
      </c>
      <c r="D17" s="92">
        <f>ROUND(C17*$E$13/12,2)*15/31</f>
        <v>1929.6193548387098</v>
      </c>
      <c r="E17" s="92">
        <f>PPMT($E$13/12,B17,$E$7,-$E$11,$E$12,0)*15/31</f>
        <v>2368.200811466465</v>
      </c>
      <c r="F17" s="92">
        <f>D17+E17</f>
        <v>4297.820166305175</v>
      </c>
      <c r="G17" s="92">
        <f>C17-E17</f>
        <v>1015812.8791885335</v>
      </c>
      <c r="K17" s="95"/>
      <c r="L17" s="95"/>
      <c r="M17" s="96"/>
      <c r="N17" s="96"/>
      <c r="O17" s="96"/>
      <c r="P17" s="97"/>
    </row>
    <row r="18" spans="1:16" x14ac:dyDescent="0.35">
      <c r="A18" s="91">
        <v>43862</v>
      </c>
      <c r="B18" s="82">
        <v>2</v>
      </c>
      <c r="C18" s="75">
        <f>G17</f>
        <v>1015812.8791885335</v>
      </c>
      <c r="D18" s="92">
        <f t="shared" ref="D18:D81" si="0">ROUND(C18*$E$13/12,2)</f>
        <v>3978.6</v>
      </c>
      <c r="E18" s="92">
        <f>PPMT($E$13/12,B18,$E$7-1,-$C$18,$E$12,0)</f>
        <v>4949.2903430442675</v>
      </c>
      <c r="F18" s="92">
        <f>ROUND(PMT($E$13/12,$E$7-1,-$C$18,$E$12),2)</f>
        <v>8908.58</v>
      </c>
      <c r="G18" s="92">
        <f>C18-E18</f>
        <v>1010863.5888454893</v>
      </c>
      <c r="K18" s="95"/>
      <c r="L18" s="95"/>
      <c r="M18" s="96"/>
      <c r="N18" s="96"/>
      <c r="O18" s="96"/>
      <c r="P18" s="97"/>
    </row>
    <row r="19" spans="1:16" x14ac:dyDescent="0.35">
      <c r="A19" s="91">
        <f>EDATE(A18,1)</f>
        <v>43891</v>
      </c>
      <c r="B19" s="82">
        <v>3</v>
      </c>
      <c r="C19" s="75">
        <f>G18</f>
        <v>1010863.5888454893</v>
      </c>
      <c r="D19" s="92">
        <f t="shared" si="0"/>
        <v>3959.22</v>
      </c>
      <c r="E19" s="92">
        <f t="shared" ref="E19:E82" si="1">PPMT($E$13/12,B19,$E$7-1,-$C$18,$E$12,0)</f>
        <v>4968.6750635545241</v>
      </c>
      <c r="F19" s="92">
        <f t="shared" ref="F19:F82" si="2">ROUND(PMT($E$13/12,$E$7-1,-$C$18,$E$12),2)</f>
        <v>8908.58</v>
      </c>
      <c r="G19" s="92">
        <f t="shared" ref="G19:G75" si="3">C19-E19</f>
        <v>1005894.9137819348</v>
      </c>
      <c r="K19" s="95"/>
      <c r="L19" s="95"/>
      <c r="M19" s="96"/>
      <c r="N19" s="96"/>
      <c r="O19" s="96"/>
      <c r="P19" s="97"/>
    </row>
    <row r="20" spans="1:16" x14ac:dyDescent="0.35">
      <c r="A20" s="91">
        <f t="shared" ref="A20:A83" si="4">EDATE(A19,1)</f>
        <v>43922</v>
      </c>
      <c r="B20" s="82">
        <v>4</v>
      </c>
      <c r="C20" s="75">
        <f t="shared" ref="C20:C75" si="5">G19</f>
        <v>1005894.9137819348</v>
      </c>
      <c r="D20" s="92">
        <f t="shared" si="0"/>
        <v>3939.76</v>
      </c>
      <c r="E20" s="92">
        <f t="shared" si="1"/>
        <v>4988.1357075534452</v>
      </c>
      <c r="F20" s="92">
        <f t="shared" si="2"/>
        <v>8908.58</v>
      </c>
      <c r="G20" s="92">
        <f t="shared" si="3"/>
        <v>1000906.7780743813</v>
      </c>
      <c r="K20" s="95"/>
      <c r="L20" s="95"/>
      <c r="M20" s="96"/>
      <c r="N20" s="96"/>
      <c r="O20" s="96"/>
      <c r="P20" s="97"/>
    </row>
    <row r="21" spans="1:16" x14ac:dyDescent="0.35">
      <c r="A21" s="91">
        <f t="shared" si="4"/>
        <v>43952</v>
      </c>
      <c r="B21" s="82">
        <v>5</v>
      </c>
      <c r="C21" s="75">
        <f t="shared" si="5"/>
        <v>1000906.7780743813</v>
      </c>
      <c r="D21" s="92">
        <f t="shared" si="0"/>
        <v>3920.22</v>
      </c>
      <c r="E21" s="92">
        <f t="shared" si="1"/>
        <v>5007.6725724080297</v>
      </c>
      <c r="F21" s="92">
        <f t="shared" si="2"/>
        <v>8908.58</v>
      </c>
      <c r="G21" s="92">
        <f t="shared" si="3"/>
        <v>995899.1055019733</v>
      </c>
      <c r="K21" s="95"/>
      <c r="L21" s="95"/>
      <c r="M21" s="96"/>
      <c r="N21" s="96"/>
      <c r="O21" s="96"/>
      <c r="P21" s="97"/>
    </row>
    <row r="22" spans="1:16" x14ac:dyDescent="0.35">
      <c r="A22" s="91">
        <f t="shared" si="4"/>
        <v>43983</v>
      </c>
      <c r="B22" s="82">
        <v>6</v>
      </c>
      <c r="C22" s="75">
        <f t="shared" si="5"/>
        <v>995899.1055019733</v>
      </c>
      <c r="D22" s="92">
        <f t="shared" si="0"/>
        <v>3900.6</v>
      </c>
      <c r="E22" s="92">
        <f t="shared" si="1"/>
        <v>5027.2859566499619</v>
      </c>
      <c r="F22" s="92">
        <f t="shared" si="2"/>
        <v>8908.58</v>
      </c>
      <c r="G22" s="92">
        <f t="shared" si="3"/>
        <v>990871.81954532338</v>
      </c>
      <c r="K22" s="95"/>
      <c r="L22" s="95"/>
      <c r="M22" s="96"/>
      <c r="N22" s="96"/>
      <c r="O22" s="96"/>
      <c r="P22" s="97"/>
    </row>
    <row r="23" spans="1:16" x14ac:dyDescent="0.35">
      <c r="A23" s="91">
        <f t="shared" si="4"/>
        <v>44013</v>
      </c>
      <c r="B23" s="82">
        <v>7</v>
      </c>
      <c r="C23" s="75">
        <f t="shared" si="5"/>
        <v>990871.81954532338</v>
      </c>
      <c r="D23" s="92">
        <f t="shared" si="0"/>
        <v>3880.91</v>
      </c>
      <c r="E23" s="92">
        <f t="shared" si="1"/>
        <v>5046.9761599801732</v>
      </c>
      <c r="F23" s="92">
        <f t="shared" si="2"/>
        <v>8908.58</v>
      </c>
      <c r="G23" s="92">
        <f t="shared" si="3"/>
        <v>985824.84338534321</v>
      </c>
      <c r="K23" s="95"/>
      <c r="L23" s="95"/>
      <c r="M23" s="96"/>
      <c r="N23" s="96"/>
      <c r="O23" s="96"/>
      <c r="P23" s="97"/>
    </row>
    <row r="24" spans="1:16" x14ac:dyDescent="0.35">
      <c r="A24" s="91">
        <f>EDATE(A23,1)</f>
        <v>44044</v>
      </c>
      <c r="B24" s="82">
        <v>8</v>
      </c>
      <c r="C24" s="75">
        <f t="shared" si="5"/>
        <v>985824.84338534321</v>
      </c>
      <c r="D24" s="92">
        <f t="shared" si="0"/>
        <v>3861.15</v>
      </c>
      <c r="E24" s="92">
        <f t="shared" si="1"/>
        <v>5066.7434832734298</v>
      </c>
      <c r="F24" s="92">
        <f t="shared" si="2"/>
        <v>8908.58</v>
      </c>
      <c r="G24" s="92">
        <f t="shared" si="3"/>
        <v>980758.09990206978</v>
      </c>
      <c r="K24" s="95"/>
      <c r="L24" s="95"/>
      <c r="M24" s="96"/>
      <c r="N24" s="96"/>
      <c r="O24" s="96"/>
      <c r="P24" s="97"/>
    </row>
    <row r="25" spans="1:16" x14ac:dyDescent="0.35">
      <c r="A25" s="91">
        <f t="shared" si="4"/>
        <v>44075</v>
      </c>
      <c r="B25" s="82">
        <v>9</v>
      </c>
      <c r="C25" s="75">
        <f t="shared" si="5"/>
        <v>980758.09990206978</v>
      </c>
      <c r="D25" s="92">
        <f t="shared" si="0"/>
        <v>3841.3</v>
      </c>
      <c r="E25" s="92">
        <f t="shared" si="1"/>
        <v>5086.5882285829166</v>
      </c>
      <c r="F25" s="92">
        <f t="shared" si="2"/>
        <v>8908.58</v>
      </c>
      <c r="G25" s="92">
        <f t="shared" si="3"/>
        <v>975671.51167348691</v>
      </c>
      <c r="K25" s="95"/>
      <c r="L25" s="95"/>
      <c r="M25" s="96"/>
      <c r="N25" s="96"/>
      <c r="O25" s="96"/>
      <c r="P25" s="97"/>
    </row>
    <row r="26" spans="1:16" x14ac:dyDescent="0.35">
      <c r="A26" s="91">
        <f t="shared" si="4"/>
        <v>44105</v>
      </c>
      <c r="B26" s="82">
        <v>10</v>
      </c>
      <c r="C26" s="75">
        <f t="shared" si="5"/>
        <v>975671.51167348691</v>
      </c>
      <c r="D26" s="92">
        <f t="shared" si="0"/>
        <v>3821.38</v>
      </c>
      <c r="E26" s="92">
        <f t="shared" si="1"/>
        <v>5106.5106991448674</v>
      </c>
      <c r="F26" s="92">
        <f t="shared" si="2"/>
        <v>8908.58</v>
      </c>
      <c r="G26" s="92">
        <f t="shared" si="3"/>
        <v>970565.00097434199</v>
      </c>
      <c r="K26" s="95"/>
      <c r="L26" s="95"/>
      <c r="M26" s="96"/>
      <c r="N26" s="96"/>
      <c r="O26" s="96"/>
      <c r="P26" s="97"/>
    </row>
    <row r="27" spans="1:16" x14ac:dyDescent="0.35">
      <c r="A27" s="91">
        <f t="shared" si="4"/>
        <v>44136</v>
      </c>
      <c r="B27" s="82">
        <v>11</v>
      </c>
      <c r="C27" s="75">
        <f t="shared" si="5"/>
        <v>970565.00097434199</v>
      </c>
      <c r="D27" s="92">
        <f t="shared" si="0"/>
        <v>3801.38</v>
      </c>
      <c r="E27" s="92">
        <f t="shared" si="1"/>
        <v>5126.5111993831842</v>
      </c>
      <c r="F27" s="92">
        <f t="shared" si="2"/>
        <v>8908.58</v>
      </c>
      <c r="G27" s="92">
        <f t="shared" si="3"/>
        <v>965438.48977495881</v>
      </c>
    </row>
    <row r="28" spans="1:16" x14ac:dyDescent="0.35">
      <c r="A28" s="91">
        <f t="shared" si="4"/>
        <v>44166</v>
      </c>
      <c r="B28" s="82">
        <v>12</v>
      </c>
      <c r="C28" s="75">
        <f t="shared" si="5"/>
        <v>965438.48977495881</v>
      </c>
      <c r="D28" s="92">
        <f t="shared" si="0"/>
        <v>3781.3</v>
      </c>
      <c r="E28" s="92">
        <f t="shared" si="1"/>
        <v>5146.590034914102</v>
      </c>
      <c r="F28" s="92">
        <f t="shared" si="2"/>
        <v>8908.58</v>
      </c>
      <c r="G28" s="92">
        <f t="shared" si="3"/>
        <v>960291.89974004473</v>
      </c>
    </row>
    <row r="29" spans="1:16" x14ac:dyDescent="0.35">
      <c r="A29" s="91">
        <f t="shared" si="4"/>
        <v>44197</v>
      </c>
      <c r="B29" s="82">
        <v>13</v>
      </c>
      <c r="C29" s="75">
        <f t="shared" si="5"/>
        <v>960291.89974004473</v>
      </c>
      <c r="D29" s="92">
        <f t="shared" si="0"/>
        <v>3761.14</v>
      </c>
      <c r="E29" s="92">
        <f t="shared" si="1"/>
        <v>5166.747512550849</v>
      </c>
      <c r="F29" s="92">
        <f t="shared" si="2"/>
        <v>8908.58</v>
      </c>
      <c r="G29" s="92">
        <f t="shared" si="3"/>
        <v>955125.15222749393</v>
      </c>
    </row>
    <row r="30" spans="1:16" x14ac:dyDescent="0.35">
      <c r="A30" s="91">
        <f t="shared" si="4"/>
        <v>44228</v>
      </c>
      <c r="B30" s="82">
        <v>14</v>
      </c>
      <c r="C30" s="75">
        <f t="shared" si="5"/>
        <v>955125.15222749393</v>
      </c>
      <c r="D30" s="92">
        <f t="shared" si="0"/>
        <v>3740.91</v>
      </c>
      <c r="E30" s="92">
        <f t="shared" si="1"/>
        <v>5186.9839403083406</v>
      </c>
      <c r="F30" s="92">
        <f t="shared" si="2"/>
        <v>8908.58</v>
      </c>
      <c r="G30" s="92">
        <f t="shared" si="3"/>
        <v>949938.1682871856</v>
      </c>
    </row>
    <row r="31" spans="1:16" x14ac:dyDescent="0.35">
      <c r="A31" s="91">
        <f t="shared" si="4"/>
        <v>44256</v>
      </c>
      <c r="B31" s="82">
        <v>15</v>
      </c>
      <c r="C31" s="75">
        <f t="shared" si="5"/>
        <v>949938.1682871856</v>
      </c>
      <c r="D31" s="92">
        <f t="shared" si="0"/>
        <v>3720.59</v>
      </c>
      <c r="E31" s="92">
        <f t="shared" si="1"/>
        <v>5207.2996274078805</v>
      </c>
      <c r="F31" s="92">
        <f t="shared" si="2"/>
        <v>8908.58</v>
      </c>
      <c r="G31" s="92">
        <f t="shared" si="3"/>
        <v>944730.86865977768</v>
      </c>
    </row>
    <row r="32" spans="1:16" x14ac:dyDescent="0.35">
      <c r="A32" s="91">
        <f t="shared" si="4"/>
        <v>44287</v>
      </c>
      <c r="B32" s="82">
        <v>16</v>
      </c>
      <c r="C32" s="75">
        <f t="shared" si="5"/>
        <v>944730.86865977768</v>
      </c>
      <c r="D32" s="92">
        <f t="shared" si="0"/>
        <v>3700.2</v>
      </c>
      <c r="E32" s="92">
        <f t="shared" si="1"/>
        <v>5227.6948842818947</v>
      </c>
      <c r="F32" s="92">
        <f t="shared" si="2"/>
        <v>8908.58</v>
      </c>
      <c r="G32" s="92">
        <f t="shared" si="3"/>
        <v>939503.17377549584</v>
      </c>
    </row>
    <row r="33" spans="1:7" x14ac:dyDescent="0.35">
      <c r="A33" s="91">
        <f t="shared" si="4"/>
        <v>44317</v>
      </c>
      <c r="B33" s="82">
        <v>17</v>
      </c>
      <c r="C33" s="75">
        <f t="shared" si="5"/>
        <v>939503.17377549584</v>
      </c>
      <c r="D33" s="92">
        <f t="shared" si="0"/>
        <v>3679.72</v>
      </c>
      <c r="E33" s="92">
        <f t="shared" si="1"/>
        <v>5248.1700225786653</v>
      </c>
      <c r="F33" s="92">
        <f t="shared" si="2"/>
        <v>8908.58</v>
      </c>
      <c r="G33" s="92">
        <f t="shared" si="3"/>
        <v>934255.00375291717</v>
      </c>
    </row>
    <row r="34" spans="1:7" x14ac:dyDescent="0.35">
      <c r="A34" s="91">
        <f t="shared" si="4"/>
        <v>44348</v>
      </c>
      <c r="B34" s="82">
        <v>18</v>
      </c>
      <c r="C34" s="75">
        <f t="shared" si="5"/>
        <v>934255.00375291717</v>
      </c>
      <c r="D34" s="92">
        <f t="shared" si="0"/>
        <v>3659.17</v>
      </c>
      <c r="E34" s="92">
        <f t="shared" si="1"/>
        <v>5268.7253551670983</v>
      </c>
      <c r="F34" s="92">
        <f t="shared" si="2"/>
        <v>8908.58</v>
      </c>
      <c r="G34" s="92">
        <f t="shared" si="3"/>
        <v>928986.27839775011</v>
      </c>
    </row>
    <row r="35" spans="1:7" x14ac:dyDescent="0.35">
      <c r="A35" s="91">
        <f t="shared" si="4"/>
        <v>44378</v>
      </c>
      <c r="B35" s="82">
        <v>19</v>
      </c>
      <c r="C35" s="75">
        <f t="shared" si="5"/>
        <v>928986.27839775011</v>
      </c>
      <c r="D35" s="92">
        <f t="shared" si="0"/>
        <v>3638.53</v>
      </c>
      <c r="E35" s="92">
        <f t="shared" si="1"/>
        <v>5289.3611961415036</v>
      </c>
      <c r="F35" s="92">
        <f t="shared" si="2"/>
        <v>8908.58</v>
      </c>
      <c r="G35" s="92">
        <f t="shared" si="3"/>
        <v>923696.91720160865</v>
      </c>
    </row>
    <row r="36" spans="1:7" x14ac:dyDescent="0.35">
      <c r="A36" s="91">
        <f t="shared" si="4"/>
        <v>44409</v>
      </c>
      <c r="B36" s="82">
        <v>20</v>
      </c>
      <c r="C36" s="75">
        <f t="shared" si="5"/>
        <v>923696.91720160865</v>
      </c>
      <c r="D36" s="92">
        <f t="shared" si="0"/>
        <v>3617.81</v>
      </c>
      <c r="E36" s="92">
        <f t="shared" si="1"/>
        <v>5310.0778608263909</v>
      </c>
      <c r="F36" s="92">
        <f t="shared" si="2"/>
        <v>8908.58</v>
      </c>
      <c r="G36" s="92">
        <f t="shared" si="3"/>
        <v>918386.83934078226</v>
      </c>
    </row>
    <row r="37" spans="1:7" x14ac:dyDescent="0.35">
      <c r="A37" s="91">
        <f t="shared" si="4"/>
        <v>44440</v>
      </c>
      <c r="B37" s="82">
        <v>21</v>
      </c>
      <c r="C37" s="75">
        <f t="shared" si="5"/>
        <v>918386.83934078226</v>
      </c>
      <c r="D37" s="92">
        <f t="shared" si="0"/>
        <v>3597.02</v>
      </c>
      <c r="E37" s="92">
        <f t="shared" si="1"/>
        <v>5330.8756657812946</v>
      </c>
      <c r="F37" s="92">
        <f t="shared" si="2"/>
        <v>8908.58</v>
      </c>
      <c r="G37" s="92">
        <f t="shared" si="3"/>
        <v>913055.96367500094</v>
      </c>
    </row>
    <row r="38" spans="1:7" x14ac:dyDescent="0.35">
      <c r="A38" s="91">
        <f t="shared" si="4"/>
        <v>44470</v>
      </c>
      <c r="B38" s="82">
        <v>22</v>
      </c>
      <c r="C38" s="75">
        <f t="shared" si="5"/>
        <v>913055.96367500094</v>
      </c>
      <c r="D38" s="92">
        <f t="shared" si="0"/>
        <v>3576.14</v>
      </c>
      <c r="E38" s="92">
        <f t="shared" si="1"/>
        <v>5351.7549288056043</v>
      </c>
      <c r="F38" s="92">
        <f t="shared" si="2"/>
        <v>8908.58</v>
      </c>
      <c r="G38" s="92">
        <f t="shared" si="3"/>
        <v>907704.20874619531</v>
      </c>
    </row>
    <row r="39" spans="1:7" x14ac:dyDescent="0.35">
      <c r="A39" s="91">
        <f t="shared" si="4"/>
        <v>44501</v>
      </c>
      <c r="B39" s="82">
        <v>23</v>
      </c>
      <c r="C39" s="75">
        <f t="shared" si="5"/>
        <v>907704.20874619531</v>
      </c>
      <c r="D39" s="92">
        <f t="shared" si="0"/>
        <v>3555.17</v>
      </c>
      <c r="E39" s="92">
        <f t="shared" si="1"/>
        <v>5372.7159689434257</v>
      </c>
      <c r="F39" s="92">
        <f t="shared" si="2"/>
        <v>8908.58</v>
      </c>
      <c r="G39" s="92">
        <f t="shared" si="3"/>
        <v>902331.49277725187</v>
      </c>
    </row>
    <row r="40" spans="1:7" x14ac:dyDescent="0.35">
      <c r="A40" s="91">
        <f t="shared" si="4"/>
        <v>44531</v>
      </c>
      <c r="B40" s="82">
        <v>24</v>
      </c>
      <c r="C40" s="75">
        <f t="shared" si="5"/>
        <v>902331.49277725187</v>
      </c>
      <c r="D40" s="92">
        <f t="shared" si="0"/>
        <v>3534.13</v>
      </c>
      <c r="E40" s="92">
        <f t="shared" si="1"/>
        <v>5393.7591064884546</v>
      </c>
      <c r="F40" s="92">
        <f t="shared" si="2"/>
        <v>8908.58</v>
      </c>
      <c r="G40" s="92">
        <f t="shared" si="3"/>
        <v>896937.73367076344</v>
      </c>
    </row>
    <row r="41" spans="1:7" x14ac:dyDescent="0.35">
      <c r="A41" s="91">
        <f t="shared" si="4"/>
        <v>44562</v>
      </c>
      <c r="B41" s="82">
        <v>25</v>
      </c>
      <c r="C41" s="75">
        <f t="shared" si="5"/>
        <v>896937.73367076344</v>
      </c>
      <c r="D41" s="92">
        <f t="shared" si="0"/>
        <v>3513.01</v>
      </c>
      <c r="E41" s="92">
        <f t="shared" si="1"/>
        <v>5414.8846629888676</v>
      </c>
      <c r="F41" s="92">
        <f t="shared" si="2"/>
        <v>8908.58</v>
      </c>
      <c r="G41" s="92">
        <f t="shared" si="3"/>
        <v>891522.84900777461</v>
      </c>
    </row>
    <row r="42" spans="1:7" x14ac:dyDescent="0.35">
      <c r="A42" s="91">
        <f t="shared" si="4"/>
        <v>44593</v>
      </c>
      <c r="B42" s="82">
        <v>26</v>
      </c>
      <c r="C42" s="75">
        <f t="shared" si="5"/>
        <v>891522.84900777461</v>
      </c>
      <c r="D42" s="92">
        <f t="shared" si="0"/>
        <v>3491.8</v>
      </c>
      <c r="E42" s="92">
        <f t="shared" si="1"/>
        <v>5436.0929612522395</v>
      </c>
      <c r="F42" s="92">
        <f t="shared" si="2"/>
        <v>8908.58</v>
      </c>
      <c r="G42" s="92">
        <f t="shared" si="3"/>
        <v>886086.75604652241</v>
      </c>
    </row>
    <row r="43" spans="1:7" x14ac:dyDescent="0.35">
      <c r="A43" s="91">
        <f t="shared" si="4"/>
        <v>44621</v>
      </c>
      <c r="B43" s="82">
        <v>27</v>
      </c>
      <c r="C43" s="75">
        <f t="shared" si="5"/>
        <v>886086.75604652241</v>
      </c>
      <c r="D43" s="92">
        <f t="shared" si="0"/>
        <v>3470.51</v>
      </c>
      <c r="E43" s="92">
        <f t="shared" si="1"/>
        <v>5457.3843253504774</v>
      </c>
      <c r="F43" s="92">
        <f t="shared" si="2"/>
        <v>8908.58</v>
      </c>
      <c r="G43" s="92">
        <f t="shared" si="3"/>
        <v>880629.37172117189</v>
      </c>
    </row>
    <row r="44" spans="1:7" x14ac:dyDescent="0.35">
      <c r="A44" s="91">
        <f t="shared" si="4"/>
        <v>44652</v>
      </c>
      <c r="B44" s="82">
        <v>28</v>
      </c>
      <c r="C44" s="75">
        <f t="shared" si="5"/>
        <v>880629.37172117189</v>
      </c>
      <c r="D44" s="92">
        <f t="shared" si="0"/>
        <v>3449.13</v>
      </c>
      <c r="E44" s="92">
        <f t="shared" si="1"/>
        <v>5478.7590806247681</v>
      </c>
      <c r="F44" s="92">
        <f t="shared" si="2"/>
        <v>8908.58</v>
      </c>
      <c r="G44" s="92">
        <f t="shared" si="3"/>
        <v>875150.6126405471</v>
      </c>
    </row>
    <row r="45" spans="1:7" x14ac:dyDescent="0.35">
      <c r="A45" s="91">
        <f t="shared" si="4"/>
        <v>44682</v>
      </c>
      <c r="B45" s="82">
        <v>29</v>
      </c>
      <c r="C45" s="75">
        <f t="shared" si="5"/>
        <v>875150.6126405471</v>
      </c>
      <c r="D45" s="92">
        <f t="shared" si="0"/>
        <v>3427.67</v>
      </c>
      <c r="E45" s="92">
        <f t="shared" si="1"/>
        <v>5500.2175536905488</v>
      </c>
      <c r="F45" s="92">
        <f t="shared" si="2"/>
        <v>8908.58</v>
      </c>
      <c r="G45" s="92">
        <f t="shared" si="3"/>
        <v>869650.39508685656</v>
      </c>
    </row>
    <row r="46" spans="1:7" x14ac:dyDescent="0.35">
      <c r="A46" s="91">
        <f t="shared" si="4"/>
        <v>44713</v>
      </c>
      <c r="B46" s="82">
        <v>30</v>
      </c>
      <c r="C46" s="75">
        <f t="shared" si="5"/>
        <v>869650.39508685656</v>
      </c>
      <c r="D46" s="92">
        <f t="shared" si="0"/>
        <v>3406.13</v>
      </c>
      <c r="E46" s="92">
        <f t="shared" si="1"/>
        <v>5521.7600724425029</v>
      </c>
      <c r="F46" s="92">
        <f t="shared" si="2"/>
        <v>8908.58</v>
      </c>
      <c r="G46" s="92">
        <f t="shared" si="3"/>
        <v>864128.63501441409</v>
      </c>
    </row>
    <row r="47" spans="1:7" x14ac:dyDescent="0.35">
      <c r="A47" s="91">
        <f t="shared" si="4"/>
        <v>44743</v>
      </c>
      <c r="B47" s="82">
        <v>31</v>
      </c>
      <c r="C47" s="75">
        <f t="shared" si="5"/>
        <v>864128.63501441409</v>
      </c>
      <c r="D47" s="92">
        <f t="shared" si="0"/>
        <v>3384.5</v>
      </c>
      <c r="E47" s="92">
        <f t="shared" si="1"/>
        <v>5543.3869660595692</v>
      </c>
      <c r="F47" s="92">
        <f t="shared" si="2"/>
        <v>8908.58</v>
      </c>
      <c r="G47" s="92">
        <f t="shared" si="3"/>
        <v>858585.24804835452</v>
      </c>
    </row>
    <row r="48" spans="1:7" x14ac:dyDescent="0.35">
      <c r="A48" s="91">
        <f t="shared" si="4"/>
        <v>44774</v>
      </c>
      <c r="B48" s="82">
        <v>32</v>
      </c>
      <c r="C48" s="75">
        <f t="shared" si="5"/>
        <v>858585.24804835452</v>
      </c>
      <c r="D48" s="92">
        <f t="shared" si="0"/>
        <v>3362.79</v>
      </c>
      <c r="E48" s="92">
        <f t="shared" si="1"/>
        <v>5565.0985650099692</v>
      </c>
      <c r="F48" s="92">
        <f t="shared" si="2"/>
        <v>8908.58</v>
      </c>
      <c r="G48" s="92">
        <f t="shared" si="3"/>
        <v>853020.14948334452</v>
      </c>
    </row>
    <row r="49" spans="1:7" x14ac:dyDescent="0.35">
      <c r="A49" s="91">
        <f t="shared" si="4"/>
        <v>44805</v>
      </c>
      <c r="B49" s="82">
        <v>33</v>
      </c>
      <c r="C49" s="75">
        <f t="shared" si="5"/>
        <v>853020.14948334452</v>
      </c>
      <c r="D49" s="92">
        <f t="shared" si="0"/>
        <v>3341</v>
      </c>
      <c r="E49" s="92">
        <f t="shared" si="1"/>
        <v>5586.8952010562589</v>
      </c>
      <c r="F49" s="92">
        <f t="shared" si="2"/>
        <v>8908.58</v>
      </c>
      <c r="G49" s="92">
        <f t="shared" si="3"/>
        <v>847433.25428228825</v>
      </c>
    </row>
    <row r="50" spans="1:7" x14ac:dyDescent="0.35">
      <c r="A50" s="91">
        <f t="shared" si="4"/>
        <v>44835</v>
      </c>
      <c r="B50" s="82">
        <v>34</v>
      </c>
      <c r="C50" s="75">
        <f t="shared" si="5"/>
        <v>847433.25428228825</v>
      </c>
      <c r="D50" s="92">
        <f t="shared" si="0"/>
        <v>3319.11</v>
      </c>
      <c r="E50" s="92">
        <f t="shared" si="1"/>
        <v>5608.7772072603957</v>
      </c>
      <c r="F50" s="92">
        <f t="shared" si="2"/>
        <v>8908.58</v>
      </c>
      <c r="G50" s="92">
        <f t="shared" si="3"/>
        <v>841824.47707502788</v>
      </c>
    </row>
    <row r="51" spans="1:7" x14ac:dyDescent="0.35">
      <c r="A51" s="91">
        <f t="shared" si="4"/>
        <v>44866</v>
      </c>
      <c r="B51" s="82">
        <v>35</v>
      </c>
      <c r="C51" s="75">
        <f t="shared" si="5"/>
        <v>841824.47707502788</v>
      </c>
      <c r="D51" s="92">
        <f t="shared" si="0"/>
        <v>3297.15</v>
      </c>
      <c r="E51" s="92">
        <f t="shared" si="1"/>
        <v>5630.7449179888317</v>
      </c>
      <c r="F51" s="92">
        <f t="shared" si="2"/>
        <v>8908.58</v>
      </c>
      <c r="G51" s="92">
        <f t="shared" si="3"/>
        <v>836193.73215703911</v>
      </c>
    </row>
    <row r="52" spans="1:7" x14ac:dyDescent="0.35">
      <c r="A52" s="91">
        <f t="shared" si="4"/>
        <v>44896</v>
      </c>
      <c r="B52" s="82">
        <v>36</v>
      </c>
      <c r="C52" s="75">
        <f t="shared" si="5"/>
        <v>836193.73215703911</v>
      </c>
      <c r="D52" s="92">
        <f t="shared" si="0"/>
        <v>3275.09</v>
      </c>
      <c r="E52" s="92">
        <f t="shared" si="1"/>
        <v>5652.7986689176214</v>
      </c>
      <c r="F52" s="92">
        <f t="shared" si="2"/>
        <v>8908.58</v>
      </c>
      <c r="G52" s="92">
        <f t="shared" si="3"/>
        <v>830540.93348812149</v>
      </c>
    </row>
    <row r="53" spans="1:7" x14ac:dyDescent="0.35">
      <c r="A53" s="91">
        <f t="shared" si="4"/>
        <v>44927</v>
      </c>
      <c r="B53" s="82">
        <v>37</v>
      </c>
      <c r="C53" s="75">
        <f t="shared" si="5"/>
        <v>830540.93348812149</v>
      </c>
      <c r="D53" s="92">
        <f t="shared" si="0"/>
        <v>3252.95</v>
      </c>
      <c r="E53" s="92">
        <f t="shared" si="1"/>
        <v>5674.9387970375492</v>
      </c>
      <c r="F53" s="92">
        <f t="shared" si="2"/>
        <v>8908.58</v>
      </c>
      <c r="G53" s="92">
        <f t="shared" si="3"/>
        <v>824865.99469108391</v>
      </c>
    </row>
    <row r="54" spans="1:7" x14ac:dyDescent="0.35">
      <c r="A54" s="91">
        <f t="shared" si="4"/>
        <v>44958</v>
      </c>
      <c r="B54" s="82">
        <v>38</v>
      </c>
      <c r="C54" s="75">
        <f t="shared" si="5"/>
        <v>824865.99469108391</v>
      </c>
      <c r="D54" s="92">
        <f t="shared" si="0"/>
        <v>3230.73</v>
      </c>
      <c r="E54" s="92">
        <f t="shared" si="1"/>
        <v>5697.1656406592792</v>
      </c>
      <c r="F54" s="92">
        <f t="shared" si="2"/>
        <v>8908.58</v>
      </c>
      <c r="G54" s="92">
        <f t="shared" si="3"/>
        <v>819168.82905042463</v>
      </c>
    </row>
    <row r="55" spans="1:7" x14ac:dyDescent="0.35">
      <c r="A55" s="91">
        <f t="shared" si="4"/>
        <v>44986</v>
      </c>
      <c r="B55" s="82">
        <v>39</v>
      </c>
      <c r="C55" s="75">
        <f t="shared" si="5"/>
        <v>819168.82905042463</v>
      </c>
      <c r="D55" s="92">
        <f t="shared" si="0"/>
        <v>3208.41</v>
      </c>
      <c r="E55" s="92">
        <f t="shared" si="1"/>
        <v>5719.4795394185285</v>
      </c>
      <c r="F55" s="92">
        <f t="shared" si="2"/>
        <v>8908.58</v>
      </c>
      <c r="G55" s="92">
        <f t="shared" si="3"/>
        <v>813449.34951100615</v>
      </c>
    </row>
    <row r="56" spans="1:7" x14ac:dyDescent="0.35">
      <c r="A56" s="91">
        <f t="shared" si="4"/>
        <v>45017</v>
      </c>
      <c r="B56" s="82">
        <v>40</v>
      </c>
      <c r="C56" s="75">
        <f t="shared" si="5"/>
        <v>813449.34951100615</v>
      </c>
      <c r="D56" s="92">
        <f t="shared" si="0"/>
        <v>3186.01</v>
      </c>
      <c r="E56" s="92">
        <f t="shared" si="1"/>
        <v>5741.8808342812508</v>
      </c>
      <c r="F56" s="92">
        <f t="shared" si="2"/>
        <v>8908.58</v>
      </c>
      <c r="G56" s="92">
        <f t="shared" si="3"/>
        <v>807707.46867672494</v>
      </c>
    </row>
    <row r="57" spans="1:7" x14ac:dyDescent="0.35">
      <c r="A57" s="91">
        <f t="shared" si="4"/>
        <v>45047</v>
      </c>
      <c r="B57" s="82">
        <v>41</v>
      </c>
      <c r="C57" s="75">
        <f t="shared" si="5"/>
        <v>807707.46867672494</v>
      </c>
      <c r="D57" s="92">
        <f t="shared" si="0"/>
        <v>3163.52</v>
      </c>
      <c r="E57" s="92">
        <f t="shared" si="1"/>
        <v>5764.3698675488522</v>
      </c>
      <c r="F57" s="92">
        <f t="shared" si="2"/>
        <v>8908.58</v>
      </c>
      <c r="G57" s="92">
        <f t="shared" si="3"/>
        <v>801943.09880917612</v>
      </c>
    </row>
    <row r="58" spans="1:7" x14ac:dyDescent="0.35">
      <c r="A58" s="91">
        <f t="shared" si="4"/>
        <v>45078</v>
      </c>
      <c r="B58" s="82">
        <v>42</v>
      </c>
      <c r="C58" s="75">
        <f t="shared" si="5"/>
        <v>801943.09880917612</v>
      </c>
      <c r="D58" s="92">
        <f t="shared" si="0"/>
        <v>3140.94</v>
      </c>
      <c r="E58" s="92">
        <f t="shared" si="1"/>
        <v>5786.9469828634183</v>
      </c>
      <c r="F58" s="92">
        <f t="shared" si="2"/>
        <v>8908.58</v>
      </c>
      <c r="G58" s="92">
        <f t="shared" si="3"/>
        <v>796156.15182631265</v>
      </c>
    </row>
    <row r="59" spans="1:7" x14ac:dyDescent="0.35">
      <c r="A59" s="91">
        <f t="shared" si="4"/>
        <v>45108</v>
      </c>
      <c r="B59" s="82">
        <v>43</v>
      </c>
      <c r="C59" s="75">
        <f t="shared" si="5"/>
        <v>796156.15182631265</v>
      </c>
      <c r="D59" s="92">
        <f t="shared" si="0"/>
        <v>3118.28</v>
      </c>
      <c r="E59" s="92">
        <f t="shared" si="1"/>
        <v>5809.6125252129677</v>
      </c>
      <c r="F59" s="92">
        <f t="shared" si="2"/>
        <v>8908.58</v>
      </c>
      <c r="G59" s="92">
        <f t="shared" si="3"/>
        <v>790346.53930109972</v>
      </c>
    </row>
    <row r="60" spans="1:7" x14ac:dyDescent="0.35">
      <c r="A60" s="91">
        <f t="shared" si="4"/>
        <v>45139</v>
      </c>
      <c r="B60" s="82">
        <v>44</v>
      </c>
      <c r="C60" s="75">
        <f t="shared" si="5"/>
        <v>790346.53930109972</v>
      </c>
      <c r="D60" s="92">
        <f t="shared" si="0"/>
        <v>3095.52</v>
      </c>
      <c r="E60" s="92">
        <f t="shared" si="1"/>
        <v>5832.3668409367174</v>
      </c>
      <c r="F60" s="92">
        <f t="shared" si="2"/>
        <v>8908.58</v>
      </c>
      <c r="G60" s="92">
        <f t="shared" si="3"/>
        <v>784514.17246016301</v>
      </c>
    </row>
    <row r="61" spans="1:7" x14ac:dyDescent="0.35">
      <c r="A61" s="91">
        <f t="shared" si="4"/>
        <v>45170</v>
      </c>
      <c r="B61" s="82">
        <v>45</v>
      </c>
      <c r="C61" s="75">
        <f t="shared" si="5"/>
        <v>784514.17246016301</v>
      </c>
      <c r="D61" s="92">
        <f t="shared" si="0"/>
        <v>3072.68</v>
      </c>
      <c r="E61" s="92">
        <f t="shared" si="1"/>
        <v>5855.2102777303862</v>
      </c>
      <c r="F61" s="92">
        <f t="shared" si="2"/>
        <v>8908.58</v>
      </c>
      <c r="G61" s="92">
        <f t="shared" si="3"/>
        <v>778658.96218243265</v>
      </c>
    </row>
    <row r="62" spans="1:7" x14ac:dyDescent="0.35">
      <c r="A62" s="91">
        <f t="shared" si="4"/>
        <v>45200</v>
      </c>
      <c r="B62" s="82">
        <v>46</v>
      </c>
      <c r="C62" s="75">
        <f t="shared" si="5"/>
        <v>778658.96218243265</v>
      </c>
      <c r="D62" s="92">
        <f t="shared" si="0"/>
        <v>3049.75</v>
      </c>
      <c r="E62" s="92">
        <f t="shared" si="1"/>
        <v>5878.1431846514979</v>
      </c>
      <c r="F62" s="92">
        <f t="shared" si="2"/>
        <v>8908.58</v>
      </c>
      <c r="G62" s="92">
        <f t="shared" si="3"/>
        <v>772780.81899778114</v>
      </c>
    </row>
    <row r="63" spans="1:7" x14ac:dyDescent="0.35">
      <c r="A63" s="91">
        <f t="shared" si="4"/>
        <v>45231</v>
      </c>
      <c r="B63" s="82">
        <v>47</v>
      </c>
      <c r="C63" s="75">
        <f t="shared" si="5"/>
        <v>772780.81899778114</v>
      </c>
      <c r="D63" s="92">
        <f t="shared" si="0"/>
        <v>3026.72</v>
      </c>
      <c r="E63" s="92">
        <f t="shared" si="1"/>
        <v>5901.1659121247158</v>
      </c>
      <c r="F63" s="92">
        <f t="shared" si="2"/>
        <v>8908.58</v>
      </c>
      <c r="G63" s="92">
        <f t="shared" si="3"/>
        <v>766879.65308565646</v>
      </c>
    </row>
    <row r="64" spans="1:7" x14ac:dyDescent="0.35">
      <c r="A64" s="91">
        <f t="shared" si="4"/>
        <v>45261</v>
      </c>
      <c r="B64" s="82">
        <v>48</v>
      </c>
      <c r="C64" s="75">
        <f t="shared" si="5"/>
        <v>766879.65308565646</v>
      </c>
      <c r="D64" s="92">
        <f t="shared" si="0"/>
        <v>3003.61</v>
      </c>
      <c r="E64" s="92">
        <f t="shared" si="1"/>
        <v>5924.2788119472034</v>
      </c>
      <c r="F64" s="92">
        <f t="shared" si="2"/>
        <v>8908.58</v>
      </c>
      <c r="G64" s="92">
        <f t="shared" si="3"/>
        <v>760955.37427370925</v>
      </c>
    </row>
    <row r="65" spans="1:7" x14ac:dyDescent="0.35">
      <c r="A65" s="91">
        <f t="shared" si="4"/>
        <v>45292</v>
      </c>
      <c r="B65" s="82">
        <v>49</v>
      </c>
      <c r="C65" s="75">
        <f t="shared" si="5"/>
        <v>760955.37427370925</v>
      </c>
      <c r="D65" s="92">
        <f t="shared" si="0"/>
        <v>2980.41</v>
      </c>
      <c r="E65" s="92">
        <f t="shared" si="1"/>
        <v>5947.4822372939971</v>
      </c>
      <c r="F65" s="92">
        <f t="shared" si="2"/>
        <v>8908.58</v>
      </c>
      <c r="G65" s="92">
        <f t="shared" si="3"/>
        <v>755007.89203641529</v>
      </c>
    </row>
    <row r="66" spans="1:7" x14ac:dyDescent="0.35">
      <c r="A66" s="91">
        <f t="shared" si="4"/>
        <v>45323</v>
      </c>
      <c r="B66" s="82">
        <v>50</v>
      </c>
      <c r="C66" s="75">
        <f t="shared" si="5"/>
        <v>755007.89203641529</v>
      </c>
      <c r="D66" s="92">
        <f t="shared" si="0"/>
        <v>2957.11</v>
      </c>
      <c r="E66" s="92">
        <f t="shared" si="1"/>
        <v>5970.776542723399</v>
      </c>
      <c r="F66" s="92">
        <f t="shared" si="2"/>
        <v>8908.58</v>
      </c>
      <c r="G66" s="92">
        <f t="shared" si="3"/>
        <v>749037.11549369188</v>
      </c>
    </row>
    <row r="67" spans="1:7" x14ac:dyDescent="0.35">
      <c r="A67" s="91">
        <f t="shared" si="4"/>
        <v>45352</v>
      </c>
      <c r="B67" s="82">
        <v>51</v>
      </c>
      <c r="C67" s="75">
        <f t="shared" si="5"/>
        <v>749037.11549369188</v>
      </c>
      <c r="D67" s="92">
        <f t="shared" si="0"/>
        <v>2933.73</v>
      </c>
      <c r="E67" s="92">
        <f t="shared" si="1"/>
        <v>5994.1620841823988</v>
      </c>
      <c r="F67" s="92">
        <f t="shared" si="2"/>
        <v>8908.58</v>
      </c>
      <c r="G67" s="92">
        <f t="shared" si="3"/>
        <v>743042.9534095095</v>
      </c>
    </row>
    <row r="68" spans="1:7" x14ac:dyDescent="0.35">
      <c r="A68" s="91">
        <f t="shared" si="4"/>
        <v>45383</v>
      </c>
      <c r="B68" s="82">
        <v>52</v>
      </c>
      <c r="C68" s="75">
        <f t="shared" si="5"/>
        <v>743042.9534095095</v>
      </c>
      <c r="D68" s="92">
        <f t="shared" si="0"/>
        <v>2910.25</v>
      </c>
      <c r="E68" s="92">
        <f t="shared" si="1"/>
        <v>6017.6392190121123</v>
      </c>
      <c r="F68" s="92">
        <f t="shared" si="2"/>
        <v>8908.58</v>
      </c>
      <c r="G68" s="92">
        <f t="shared" si="3"/>
        <v>737025.31419049739</v>
      </c>
    </row>
    <row r="69" spans="1:7" x14ac:dyDescent="0.35">
      <c r="A69" s="91">
        <f t="shared" si="4"/>
        <v>45413</v>
      </c>
      <c r="B69" s="82">
        <v>53</v>
      </c>
      <c r="C69" s="75">
        <f t="shared" si="5"/>
        <v>737025.31419049739</v>
      </c>
      <c r="D69" s="92">
        <f t="shared" si="0"/>
        <v>2886.68</v>
      </c>
      <c r="E69" s="92">
        <f t="shared" si="1"/>
        <v>6041.2083059532442</v>
      </c>
      <c r="F69" s="92">
        <f t="shared" si="2"/>
        <v>8908.58</v>
      </c>
      <c r="G69" s="92">
        <f t="shared" si="3"/>
        <v>730984.1058845442</v>
      </c>
    </row>
    <row r="70" spans="1:7" x14ac:dyDescent="0.35">
      <c r="A70" s="91">
        <f t="shared" si="4"/>
        <v>45444</v>
      </c>
      <c r="B70" s="82">
        <v>54</v>
      </c>
      <c r="C70" s="75">
        <f t="shared" si="5"/>
        <v>730984.1058845442</v>
      </c>
      <c r="D70" s="92">
        <f t="shared" si="0"/>
        <v>2863.02</v>
      </c>
      <c r="E70" s="92">
        <f t="shared" si="1"/>
        <v>6064.869705151561</v>
      </c>
      <c r="F70" s="92">
        <f t="shared" si="2"/>
        <v>8908.58</v>
      </c>
      <c r="G70" s="92">
        <f t="shared" si="3"/>
        <v>724919.23617939267</v>
      </c>
    </row>
    <row r="71" spans="1:7" x14ac:dyDescent="0.35">
      <c r="A71" s="91">
        <f t="shared" si="4"/>
        <v>45474</v>
      </c>
      <c r="B71" s="82">
        <v>55</v>
      </c>
      <c r="C71" s="75">
        <f t="shared" si="5"/>
        <v>724919.23617939267</v>
      </c>
      <c r="D71" s="92">
        <f t="shared" si="0"/>
        <v>2839.27</v>
      </c>
      <c r="E71" s="92">
        <f t="shared" si="1"/>
        <v>6088.6237781634045</v>
      </c>
      <c r="F71" s="92">
        <f t="shared" si="2"/>
        <v>8908.58</v>
      </c>
      <c r="G71" s="92">
        <f t="shared" si="3"/>
        <v>718830.61240122921</v>
      </c>
    </row>
    <row r="72" spans="1:7" x14ac:dyDescent="0.35">
      <c r="A72" s="91">
        <f t="shared" si="4"/>
        <v>45505</v>
      </c>
      <c r="B72" s="82">
        <v>56</v>
      </c>
      <c r="C72" s="75">
        <f t="shared" si="5"/>
        <v>718830.61240122921</v>
      </c>
      <c r="D72" s="92">
        <f t="shared" si="0"/>
        <v>2815.42</v>
      </c>
      <c r="E72" s="92">
        <f t="shared" si="1"/>
        <v>6112.4708879612108</v>
      </c>
      <c r="F72" s="92">
        <f t="shared" si="2"/>
        <v>8908.58</v>
      </c>
      <c r="G72" s="92">
        <f t="shared" si="3"/>
        <v>712718.141513268</v>
      </c>
    </row>
    <row r="73" spans="1:7" x14ac:dyDescent="0.35">
      <c r="A73" s="91">
        <f t="shared" si="4"/>
        <v>45536</v>
      </c>
      <c r="B73" s="82">
        <v>57</v>
      </c>
      <c r="C73" s="75">
        <f t="shared" si="5"/>
        <v>712718.141513268</v>
      </c>
      <c r="D73" s="92">
        <f t="shared" si="0"/>
        <v>2791.48</v>
      </c>
      <c r="E73" s="92">
        <f t="shared" si="1"/>
        <v>6136.4113989390589</v>
      </c>
      <c r="F73" s="92">
        <f t="shared" si="2"/>
        <v>8908.58</v>
      </c>
      <c r="G73" s="92">
        <f t="shared" si="3"/>
        <v>706581.73011432891</v>
      </c>
    </row>
    <row r="74" spans="1:7" x14ac:dyDescent="0.35">
      <c r="A74" s="91">
        <f t="shared" si="4"/>
        <v>45566</v>
      </c>
      <c r="B74" s="82">
        <v>58</v>
      </c>
      <c r="C74" s="75">
        <f t="shared" si="5"/>
        <v>706581.73011432891</v>
      </c>
      <c r="D74" s="92">
        <f t="shared" si="0"/>
        <v>2767.45</v>
      </c>
      <c r="E74" s="92">
        <f t="shared" si="1"/>
        <v>6160.445676918237</v>
      </c>
      <c r="F74" s="92">
        <f t="shared" si="2"/>
        <v>8908.58</v>
      </c>
      <c r="G74" s="92">
        <f t="shared" si="3"/>
        <v>700421.28443741065</v>
      </c>
    </row>
    <row r="75" spans="1:7" x14ac:dyDescent="0.35">
      <c r="A75" s="91">
        <f t="shared" si="4"/>
        <v>45597</v>
      </c>
      <c r="B75" s="82">
        <v>59</v>
      </c>
      <c r="C75" s="75">
        <f t="shared" si="5"/>
        <v>700421.28443741065</v>
      </c>
      <c r="D75" s="92">
        <f t="shared" si="0"/>
        <v>2743.32</v>
      </c>
      <c r="E75" s="92">
        <f t="shared" si="1"/>
        <v>6184.5740891528339</v>
      </c>
      <c r="F75" s="92">
        <f t="shared" si="2"/>
        <v>8908.58</v>
      </c>
      <c r="G75" s="92">
        <f t="shared" si="3"/>
        <v>694236.71034825779</v>
      </c>
    </row>
    <row r="76" spans="1:7" x14ac:dyDescent="0.35">
      <c r="A76" s="91">
        <f t="shared" si="4"/>
        <v>45627</v>
      </c>
      <c r="B76" s="82">
        <v>60</v>
      </c>
      <c r="C76" s="75">
        <f>G75</f>
        <v>694236.71034825779</v>
      </c>
      <c r="D76" s="92">
        <f t="shared" si="0"/>
        <v>2719.09</v>
      </c>
      <c r="E76" s="92">
        <f t="shared" si="1"/>
        <v>6208.7970043353489</v>
      </c>
      <c r="F76" s="92">
        <f t="shared" si="2"/>
        <v>8908.58</v>
      </c>
      <c r="G76" s="92">
        <f>C76-E76</f>
        <v>688027.91334392247</v>
      </c>
    </row>
    <row r="77" spans="1:7" x14ac:dyDescent="0.35">
      <c r="A77" s="91">
        <f t="shared" si="4"/>
        <v>45658</v>
      </c>
      <c r="B77" s="82">
        <v>61</v>
      </c>
      <c r="C77" s="75">
        <f t="shared" ref="C77:C136" si="6">G76</f>
        <v>688027.91334392247</v>
      </c>
      <c r="D77" s="92">
        <f t="shared" si="0"/>
        <v>2694.78</v>
      </c>
      <c r="E77" s="92">
        <f t="shared" si="1"/>
        <v>6233.1147926023295</v>
      </c>
      <c r="F77" s="92">
        <f t="shared" si="2"/>
        <v>8908.58</v>
      </c>
      <c r="G77" s="92">
        <f t="shared" ref="G77:G137" si="7">C77-E77</f>
        <v>681794.7985513201</v>
      </c>
    </row>
    <row r="78" spans="1:7" x14ac:dyDescent="0.35">
      <c r="A78" s="91">
        <f t="shared" si="4"/>
        <v>45689</v>
      </c>
      <c r="B78" s="82">
        <v>62</v>
      </c>
      <c r="C78" s="75">
        <f t="shared" si="6"/>
        <v>681794.7985513201</v>
      </c>
      <c r="D78" s="92">
        <f t="shared" si="0"/>
        <v>2670.36</v>
      </c>
      <c r="E78" s="92">
        <f t="shared" si="1"/>
        <v>6257.5278255400217</v>
      </c>
      <c r="F78" s="92">
        <f t="shared" si="2"/>
        <v>8908.58</v>
      </c>
      <c r="G78" s="92">
        <f t="shared" si="7"/>
        <v>675537.27072578005</v>
      </c>
    </row>
    <row r="79" spans="1:7" x14ac:dyDescent="0.35">
      <c r="A79" s="91">
        <f t="shared" si="4"/>
        <v>45717</v>
      </c>
      <c r="B79" s="82">
        <v>63</v>
      </c>
      <c r="C79" s="75">
        <f t="shared" si="6"/>
        <v>675537.27072578005</v>
      </c>
      <c r="D79" s="92">
        <f t="shared" si="0"/>
        <v>2645.85</v>
      </c>
      <c r="E79" s="92">
        <f t="shared" si="1"/>
        <v>6282.0364761900537</v>
      </c>
      <c r="F79" s="92">
        <f t="shared" si="2"/>
        <v>8908.58</v>
      </c>
      <c r="G79" s="92">
        <f t="shared" si="7"/>
        <v>669255.23424958996</v>
      </c>
    </row>
    <row r="80" spans="1:7" x14ac:dyDescent="0.35">
      <c r="A80" s="91">
        <f t="shared" si="4"/>
        <v>45748</v>
      </c>
      <c r="B80" s="82">
        <v>64</v>
      </c>
      <c r="C80" s="75">
        <f t="shared" si="6"/>
        <v>669255.23424958996</v>
      </c>
      <c r="D80" s="92">
        <f t="shared" si="0"/>
        <v>2621.25</v>
      </c>
      <c r="E80" s="92">
        <f t="shared" si="1"/>
        <v>6306.6411190551307</v>
      </c>
      <c r="F80" s="92">
        <f t="shared" si="2"/>
        <v>8908.58</v>
      </c>
      <c r="G80" s="92">
        <f t="shared" si="7"/>
        <v>662948.59313053486</v>
      </c>
    </row>
    <row r="81" spans="1:7" x14ac:dyDescent="0.35">
      <c r="A81" s="91">
        <f t="shared" si="4"/>
        <v>45778</v>
      </c>
      <c r="B81" s="82">
        <v>65</v>
      </c>
      <c r="C81" s="75">
        <f t="shared" si="6"/>
        <v>662948.59313053486</v>
      </c>
      <c r="D81" s="92">
        <f t="shared" si="0"/>
        <v>2596.5500000000002</v>
      </c>
      <c r="E81" s="92">
        <f t="shared" si="1"/>
        <v>6331.3421301047638</v>
      </c>
      <c r="F81" s="92">
        <f t="shared" si="2"/>
        <v>8908.58</v>
      </c>
      <c r="G81" s="92">
        <f t="shared" si="7"/>
        <v>656617.25100043009</v>
      </c>
    </row>
    <row r="82" spans="1:7" x14ac:dyDescent="0.35">
      <c r="A82" s="91">
        <f t="shared" si="4"/>
        <v>45809</v>
      </c>
      <c r="B82" s="82">
        <v>66</v>
      </c>
      <c r="C82" s="75">
        <f t="shared" si="6"/>
        <v>656617.25100043009</v>
      </c>
      <c r="D82" s="92">
        <f t="shared" ref="D82:D136" si="8">ROUND(C82*$E$13/12,2)</f>
        <v>2571.75</v>
      </c>
      <c r="E82" s="92">
        <f t="shared" si="1"/>
        <v>6356.1398867810076</v>
      </c>
      <c r="F82" s="92">
        <f t="shared" si="2"/>
        <v>8908.58</v>
      </c>
      <c r="G82" s="92">
        <f t="shared" si="7"/>
        <v>650261.11111364909</v>
      </c>
    </row>
    <row r="83" spans="1:7" x14ac:dyDescent="0.35">
      <c r="A83" s="91">
        <f t="shared" si="4"/>
        <v>45839</v>
      </c>
      <c r="B83" s="82">
        <v>67</v>
      </c>
      <c r="C83" s="75">
        <f t="shared" si="6"/>
        <v>650261.11111364909</v>
      </c>
      <c r="D83" s="92">
        <f t="shared" si="8"/>
        <v>2546.86</v>
      </c>
      <c r="E83" s="92">
        <f t="shared" ref="E83:E136" si="9">PPMT($E$13/12,B83,$E$7-1,-$C$18,$E$12,0)</f>
        <v>6381.0347680042323</v>
      </c>
      <c r="F83" s="92">
        <f t="shared" ref="F83:F136" si="10">ROUND(PMT($E$13/12,$E$7-1,-$C$18,$E$12),2)</f>
        <v>8908.58</v>
      </c>
      <c r="G83" s="92">
        <f t="shared" si="7"/>
        <v>643880.07634564489</v>
      </c>
    </row>
    <row r="84" spans="1:7" x14ac:dyDescent="0.35">
      <c r="A84" s="91">
        <f t="shared" ref="A84:A136" si="11">EDATE(A83,1)</f>
        <v>45870</v>
      </c>
      <c r="B84" s="82">
        <v>68</v>
      </c>
      <c r="C84" s="75">
        <f t="shared" si="6"/>
        <v>643880.07634564489</v>
      </c>
      <c r="D84" s="92">
        <f t="shared" si="8"/>
        <v>2521.86</v>
      </c>
      <c r="E84" s="92">
        <f t="shared" si="9"/>
        <v>6406.0271541789152</v>
      </c>
      <c r="F84" s="92">
        <f t="shared" si="10"/>
        <v>8908.58</v>
      </c>
      <c r="G84" s="92">
        <f t="shared" si="7"/>
        <v>637474.04919146595</v>
      </c>
    </row>
    <row r="85" spans="1:7" x14ac:dyDescent="0.35">
      <c r="A85" s="91">
        <f t="shared" si="11"/>
        <v>45901</v>
      </c>
      <c r="B85" s="82">
        <v>69</v>
      </c>
      <c r="C85" s="75">
        <f t="shared" si="6"/>
        <v>637474.04919146595</v>
      </c>
      <c r="D85" s="92">
        <f t="shared" si="8"/>
        <v>2496.77</v>
      </c>
      <c r="E85" s="92">
        <f t="shared" si="9"/>
        <v>6431.1174271994505</v>
      </c>
      <c r="F85" s="92">
        <f t="shared" si="10"/>
        <v>8908.58</v>
      </c>
      <c r="G85" s="92">
        <f t="shared" si="7"/>
        <v>631042.93176426645</v>
      </c>
    </row>
    <row r="86" spans="1:7" x14ac:dyDescent="0.35">
      <c r="A86" s="91">
        <f t="shared" si="11"/>
        <v>45931</v>
      </c>
      <c r="B86" s="82">
        <v>70</v>
      </c>
      <c r="C86" s="75">
        <f t="shared" si="6"/>
        <v>631042.93176426645</v>
      </c>
      <c r="D86" s="92">
        <f t="shared" si="8"/>
        <v>2471.58</v>
      </c>
      <c r="E86" s="92">
        <f t="shared" si="9"/>
        <v>6456.305970455981</v>
      </c>
      <c r="F86" s="92">
        <f t="shared" si="10"/>
        <v>8908.58</v>
      </c>
      <c r="G86" s="92">
        <f t="shared" si="7"/>
        <v>624586.62579381047</v>
      </c>
    </row>
    <row r="87" spans="1:7" x14ac:dyDescent="0.35">
      <c r="A87" s="91">
        <f t="shared" si="11"/>
        <v>45962</v>
      </c>
      <c r="B87" s="82">
        <v>71</v>
      </c>
      <c r="C87" s="75">
        <f t="shared" si="6"/>
        <v>624586.62579381047</v>
      </c>
      <c r="D87" s="92">
        <f t="shared" si="8"/>
        <v>2446.3000000000002</v>
      </c>
      <c r="E87" s="92">
        <f t="shared" si="9"/>
        <v>6481.593168840267</v>
      </c>
      <c r="F87" s="92">
        <f t="shared" si="10"/>
        <v>8908.58</v>
      </c>
      <c r="G87" s="92">
        <f t="shared" si="7"/>
        <v>618105.03262497019</v>
      </c>
    </row>
    <row r="88" spans="1:7" x14ac:dyDescent="0.35">
      <c r="A88" s="91">
        <f t="shared" si="11"/>
        <v>45992</v>
      </c>
      <c r="B88" s="82">
        <v>72</v>
      </c>
      <c r="C88" s="75">
        <f t="shared" si="6"/>
        <v>618105.03262497019</v>
      </c>
      <c r="D88" s="92">
        <f t="shared" si="8"/>
        <v>2420.91</v>
      </c>
      <c r="E88" s="92">
        <f t="shared" si="9"/>
        <v>6506.9794087515584</v>
      </c>
      <c r="F88" s="92">
        <f t="shared" si="10"/>
        <v>8908.58</v>
      </c>
      <c r="G88" s="92">
        <f t="shared" si="7"/>
        <v>611598.0532162186</v>
      </c>
    </row>
    <row r="89" spans="1:7" x14ac:dyDescent="0.35">
      <c r="A89" s="91">
        <f t="shared" si="11"/>
        <v>46023</v>
      </c>
      <c r="B89" s="82">
        <v>73</v>
      </c>
      <c r="C89" s="75">
        <f t="shared" si="6"/>
        <v>611598.0532162186</v>
      </c>
      <c r="D89" s="92">
        <f t="shared" si="8"/>
        <v>2395.4299999999998</v>
      </c>
      <c r="E89" s="92">
        <f t="shared" si="9"/>
        <v>6532.4650781025011</v>
      </c>
      <c r="F89" s="92">
        <f t="shared" si="10"/>
        <v>8908.58</v>
      </c>
      <c r="G89" s="92">
        <f t="shared" si="7"/>
        <v>605065.58813811606</v>
      </c>
    </row>
    <row r="90" spans="1:7" x14ac:dyDescent="0.35">
      <c r="A90" s="91">
        <f t="shared" si="11"/>
        <v>46054</v>
      </c>
      <c r="B90" s="82">
        <v>74</v>
      </c>
      <c r="C90" s="75">
        <f t="shared" si="6"/>
        <v>605065.58813811606</v>
      </c>
      <c r="D90" s="92">
        <f t="shared" si="8"/>
        <v>2369.84</v>
      </c>
      <c r="E90" s="92">
        <f t="shared" si="9"/>
        <v>6558.0505663250697</v>
      </c>
      <c r="F90" s="92">
        <f t="shared" si="10"/>
        <v>8908.58</v>
      </c>
      <c r="G90" s="92">
        <f t="shared" si="7"/>
        <v>598507.53757179098</v>
      </c>
    </row>
    <row r="91" spans="1:7" x14ac:dyDescent="0.35">
      <c r="A91" s="91">
        <f t="shared" si="11"/>
        <v>46082</v>
      </c>
      <c r="B91" s="82">
        <v>75</v>
      </c>
      <c r="C91" s="75">
        <f t="shared" si="6"/>
        <v>598507.53757179098</v>
      </c>
      <c r="D91" s="92">
        <f t="shared" si="8"/>
        <v>2344.15</v>
      </c>
      <c r="E91" s="92">
        <f t="shared" si="9"/>
        <v>6583.73626437651</v>
      </c>
      <c r="F91" s="92">
        <f t="shared" si="10"/>
        <v>8908.58</v>
      </c>
      <c r="G91" s="92">
        <f t="shared" si="7"/>
        <v>591923.80130741443</v>
      </c>
    </row>
    <row r="92" spans="1:7" x14ac:dyDescent="0.35">
      <c r="A92" s="91">
        <f t="shared" si="11"/>
        <v>46113</v>
      </c>
      <c r="B92" s="82">
        <v>76</v>
      </c>
      <c r="C92" s="75">
        <f t="shared" si="6"/>
        <v>591923.80130741443</v>
      </c>
      <c r="D92" s="92">
        <f t="shared" si="8"/>
        <v>2318.37</v>
      </c>
      <c r="E92" s="92">
        <f t="shared" si="9"/>
        <v>6609.522564745318</v>
      </c>
      <c r="F92" s="92">
        <f t="shared" si="10"/>
        <v>8908.58</v>
      </c>
      <c r="G92" s="92">
        <f t="shared" si="7"/>
        <v>585314.27874266915</v>
      </c>
    </row>
    <row r="93" spans="1:7" x14ac:dyDescent="0.35">
      <c r="A93" s="91">
        <f t="shared" si="11"/>
        <v>46143</v>
      </c>
      <c r="B93" s="82">
        <v>77</v>
      </c>
      <c r="C93" s="75">
        <f t="shared" si="6"/>
        <v>585314.27874266915</v>
      </c>
      <c r="D93" s="92">
        <f t="shared" si="8"/>
        <v>2292.48</v>
      </c>
      <c r="E93" s="92">
        <f t="shared" si="9"/>
        <v>6635.4098614572367</v>
      </c>
      <c r="F93" s="92">
        <f t="shared" si="10"/>
        <v>8908.58</v>
      </c>
      <c r="G93" s="92">
        <f t="shared" si="7"/>
        <v>578678.86888121197</v>
      </c>
    </row>
    <row r="94" spans="1:7" x14ac:dyDescent="0.35">
      <c r="A94" s="91">
        <f t="shared" si="11"/>
        <v>46174</v>
      </c>
      <c r="B94" s="82">
        <v>78</v>
      </c>
      <c r="C94" s="75">
        <f t="shared" si="6"/>
        <v>578678.86888121197</v>
      </c>
      <c r="D94" s="92">
        <f t="shared" si="8"/>
        <v>2266.4899999999998</v>
      </c>
      <c r="E94" s="92">
        <f t="shared" si="9"/>
        <v>6661.3985500812778</v>
      </c>
      <c r="F94" s="92">
        <f t="shared" si="10"/>
        <v>8908.58</v>
      </c>
      <c r="G94" s="92">
        <f t="shared" si="7"/>
        <v>572017.47033113067</v>
      </c>
    </row>
    <row r="95" spans="1:7" x14ac:dyDescent="0.35">
      <c r="A95" s="91">
        <f t="shared" si="11"/>
        <v>46204</v>
      </c>
      <c r="B95" s="82">
        <v>79</v>
      </c>
      <c r="C95" s="75">
        <f t="shared" si="6"/>
        <v>572017.47033113067</v>
      </c>
      <c r="D95" s="92">
        <f t="shared" si="8"/>
        <v>2240.4</v>
      </c>
      <c r="E95" s="92">
        <f t="shared" si="9"/>
        <v>6687.4890277357636</v>
      </c>
      <c r="F95" s="92">
        <f t="shared" si="10"/>
        <v>8908.58</v>
      </c>
      <c r="G95" s="92">
        <f t="shared" si="7"/>
        <v>565329.98130339489</v>
      </c>
    </row>
    <row r="96" spans="1:7" x14ac:dyDescent="0.35">
      <c r="A96" s="91">
        <f t="shared" si="11"/>
        <v>46235</v>
      </c>
      <c r="B96" s="82">
        <v>80</v>
      </c>
      <c r="C96" s="75">
        <f t="shared" si="6"/>
        <v>565329.98130339489</v>
      </c>
      <c r="D96" s="92">
        <f t="shared" si="8"/>
        <v>2214.21</v>
      </c>
      <c r="E96" s="92">
        <f t="shared" si="9"/>
        <v>6713.6816930943942</v>
      </c>
      <c r="F96" s="92">
        <f t="shared" si="10"/>
        <v>8908.58</v>
      </c>
      <c r="G96" s="92">
        <f t="shared" si="7"/>
        <v>558616.29961030046</v>
      </c>
    </row>
    <row r="97" spans="1:7" x14ac:dyDescent="0.35">
      <c r="A97" s="91">
        <f t="shared" si="11"/>
        <v>46266</v>
      </c>
      <c r="B97" s="82">
        <v>81</v>
      </c>
      <c r="C97" s="75">
        <f t="shared" si="6"/>
        <v>558616.29961030046</v>
      </c>
      <c r="D97" s="92">
        <f t="shared" si="8"/>
        <v>2187.91</v>
      </c>
      <c r="E97" s="92">
        <f t="shared" si="9"/>
        <v>6739.9769463923476</v>
      </c>
      <c r="F97" s="92">
        <f t="shared" si="10"/>
        <v>8908.58</v>
      </c>
      <c r="G97" s="92">
        <f t="shared" si="7"/>
        <v>551876.32266390813</v>
      </c>
    </row>
    <row r="98" spans="1:7" x14ac:dyDescent="0.35">
      <c r="A98" s="91">
        <f t="shared" si="11"/>
        <v>46296</v>
      </c>
      <c r="B98" s="82">
        <v>82</v>
      </c>
      <c r="C98" s="75">
        <f t="shared" si="6"/>
        <v>551876.32266390813</v>
      </c>
      <c r="D98" s="92">
        <f t="shared" si="8"/>
        <v>2161.52</v>
      </c>
      <c r="E98" s="92">
        <f t="shared" si="9"/>
        <v>6766.3751894323841</v>
      </c>
      <c r="F98" s="92">
        <f t="shared" si="10"/>
        <v>8908.58</v>
      </c>
      <c r="G98" s="92">
        <f t="shared" si="7"/>
        <v>545109.94747447572</v>
      </c>
    </row>
    <row r="99" spans="1:7" x14ac:dyDescent="0.35">
      <c r="A99" s="91">
        <f t="shared" si="11"/>
        <v>46327</v>
      </c>
      <c r="B99" s="82">
        <v>83</v>
      </c>
      <c r="C99" s="75">
        <f t="shared" si="6"/>
        <v>545109.94747447572</v>
      </c>
      <c r="D99" s="92">
        <f t="shared" si="8"/>
        <v>2135.0100000000002</v>
      </c>
      <c r="E99" s="92">
        <f t="shared" si="9"/>
        <v>6792.8768255909945</v>
      </c>
      <c r="F99" s="92">
        <f t="shared" si="10"/>
        <v>8908.58</v>
      </c>
      <c r="G99" s="92">
        <f t="shared" si="7"/>
        <v>538317.07064888475</v>
      </c>
    </row>
    <row r="100" spans="1:7" x14ac:dyDescent="0.35">
      <c r="A100" s="91">
        <f t="shared" si="11"/>
        <v>46357</v>
      </c>
      <c r="B100" s="82">
        <v>84</v>
      </c>
      <c r="C100" s="75">
        <f t="shared" si="6"/>
        <v>538317.07064888475</v>
      </c>
      <c r="D100" s="92">
        <f t="shared" si="8"/>
        <v>2108.41</v>
      </c>
      <c r="E100" s="92">
        <f t="shared" si="9"/>
        <v>6819.4822598245601</v>
      </c>
      <c r="F100" s="92">
        <f t="shared" si="10"/>
        <v>8908.58</v>
      </c>
      <c r="G100" s="92">
        <f t="shared" si="7"/>
        <v>531497.58838906023</v>
      </c>
    </row>
    <row r="101" spans="1:7" x14ac:dyDescent="0.35">
      <c r="A101" s="91">
        <f t="shared" si="11"/>
        <v>46388</v>
      </c>
      <c r="B101" s="82">
        <v>85</v>
      </c>
      <c r="C101" s="75">
        <f t="shared" si="6"/>
        <v>531497.58838906023</v>
      </c>
      <c r="D101" s="92">
        <f t="shared" si="8"/>
        <v>2081.6999999999998</v>
      </c>
      <c r="E101" s="92">
        <f t="shared" si="9"/>
        <v>6846.1918986755391</v>
      </c>
      <c r="F101" s="92">
        <f t="shared" si="10"/>
        <v>8908.58</v>
      </c>
      <c r="G101" s="92">
        <f t="shared" si="7"/>
        <v>524651.39649038471</v>
      </c>
    </row>
    <row r="102" spans="1:7" x14ac:dyDescent="0.35">
      <c r="A102" s="91">
        <f t="shared" si="11"/>
        <v>46419</v>
      </c>
      <c r="B102" s="82">
        <v>86</v>
      </c>
      <c r="C102" s="75">
        <f t="shared" si="6"/>
        <v>524651.39649038471</v>
      </c>
      <c r="D102" s="92">
        <f t="shared" si="8"/>
        <v>2054.88</v>
      </c>
      <c r="E102" s="92">
        <f t="shared" si="9"/>
        <v>6873.0061502786848</v>
      </c>
      <c r="F102" s="92">
        <f t="shared" si="10"/>
        <v>8908.58</v>
      </c>
      <c r="G102" s="92">
        <f t="shared" si="7"/>
        <v>517778.39034010604</v>
      </c>
    </row>
    <row r="103" spans="1:7" x14ac:dyDescent="0.35">
      <c r="A103" s="91">
        <f t="shared" si="11"/>
        <v>46447</v>
      </c>
      <c r="B103" s="82">
        <v>87</v>
      </c>
      <c r="C103" s="75">
        <f t="shared" si="6"/>
        <v>517778.39034010604</v>
      </c>
      <c r="D103" s="92">
        <f t="shared" si="8"/>
        <v>2027.97</v>
      </c>
      <c r="E103" s="92">
        <f t="shared" si="9"/>
        <v>6899.9254243672758</v>
      </c>
      <c r="F103" s="92">
        <f t="shared" si="10"/>
        <v>8908.58</v>
      </c>
      <c r="G103" s="92">
        <f t="shared" si="7"/>
        <v>510878.46491573879</v>
      </c>
    </row>
    <row r="104" spans="1:7" x14ac:dyDescent="0.35">
      <c r="A104" s="91">
        <f t="shared" si="11"/>
        <v>46478</v>
      </c>
      <c r="B104" s="82">
        <v>88</v>
      </c>
      <c r="C104" s="75">
        <f t="shared" si="6"/>
        <v>510878.46491573879</v>
      </c>
      <c r="D104" s="92">
        <f t="shared" si="8"/>
        <v>2000.94</v>
      </c>
      <c r="E104" s="92">
        <f t="shared" si="9"/>
        <v>6926.9501322793822</v>
      </c>
      <c r="F104" s="92">
        <f t="shared" si="10"/>
        <v>8908.58</v>
      </c>
      <c r="G104" s="92">
        <f t="shared" si="7"/>
        <v>503951.51478345942</v>
      </c>
    </row>
    <row r="105" spans="1:7" x14ac:dyDescent="0.35">
      <c r="A105" s="91">
        <f t="shared" si="11"/>
        <v>46508</v>
      </c>
      <c r="B105" s="82">
        <v>89</v>
      </c>
      <c r="C105" s="75">
        <f t="shared" si="6"/>
        <v>503951.51478345942</v>
      </c>
      <c r="D105" s="92">
        <f t="shared" si="8"/>
        <v>1973.81</v>
      </c>
      <c r="E105" s="92">
        <f t="shared" si="9"/>
        <v>6954.0806869641419</v>
      </c>
      <c r="F105" s="92">
        <f t="shared" si="10"/>
        <v>8908.58</v>
      </c>
      <c r="G105" s="92">
        <f t="shared" si="7"/>
        <v>496997.43409649527</v>
      </c>
    </row>
    <row r="106" spans="1:7" x14ac:dyDescent="0.35">
      <c r="A106" s="91">
        <f t="shared" si="11"/>
        <v>46539</v>
      </c>
      <c r="B106" s="82">
        <v>90</v>
      </c>
      <c r="C106" s="75">
        <f t="shared" si="6"/>
        <v>496997.43409649527</v>
      </c>
      <c r="D106" s="92">
        <f t="shared" si="8"/>
        <v>1946.57</v>
      </c>
      <c r="E106" s="92">
        <f t="shared" si="9"/>
        <v>6981.3175029880849</v>
      </c>
      <c r="F106" s="92">
        <f t="shared" si="10"/>
        <v>8908.58</v>
      </c>
      <c r="G106" s="92">
        <f t="shared" si="7"/>
        <v>490016.11659350718</v>
      </c>
    </row>
    <row r="107" spans="1:7" x14ac:dyDescent="0.35">
      <c r="A107" s="91">
        <f t="shared" si="11"/>
        <v>46569</v>
      </c>
      <c r="B107" s="82">
        <v>91</v>
      </c>
      <c r="C107" s="75">
        <f t="shared" si="6"/>
        <v>490016.11659350718</v>
      </c>
      <c r="D107" s="92">
        <f t="shared" si="8"/>
        <v>1919.23</v>
      </c>
      <c r="E107" s="92">
        <f t="shared" si="9"/>
        <v>7008.6609965414564</v>
      </c>
      <c r="F107" s="92">
        <f t="shared" si="10"/>
        <v>8908.58</v>
      </c>
      <c r="G107" s="92">
        <f t="shared" si="7"/>
        <v>483007.45559696574</v>
      </c>
    </row>
    <row r="108" spans="1:7" x14ac:dyDescent="0.35">
      <c r="A108" s="91">
        <f t="shared" si="11"/>
        <v>46600</v>
      </c>
      <c r="B108" s="82">
        <v>92</v>
      </c>
      <c r="C108" s="75">
        <f t="shared" si="6"/>
        <v>483007.45559696574</v>
      </c>
      <c r="D108" s="92">
        <f t="shared" si="8"/>
        <v>1891.78</v>
      </c>
      <c r="E108" s="92">
        <f t="shared" si="9"/>
        <v>7036.1115854445761</v>
      </c>
      <c r="F108" s="92">
        <f t="shared" si="10"/>
        <v>8908.58</v>
      </c>
      <c r="G108" s="92">
        <f t="shared" si="7"/>
        <v>475971.34401152114</v>
      </c>
    </row>
    <row r="109" spans="1:7" x14ac:dyDescent="0.35">
      <c r="A109" s="91">
        <f t="shared" si="11"/>
        <v>46631</v>
      </c>
      <c r="B109" s="82">
        <v>93</v>
      </c>
      <c r="C109" s="75">
        <f t="shared" si="6"/>
        <v>475971.34401152114</v>
      </c>
      <c r="D109" s="92">
        <f t="shared" si="8"/>
        <v>1864.22</v>
      </c>
      <c r="E109" s="92">
        <f t="shared" si="9"/>
        <v>7063.6696891542342</v>
      </c>
      <c r="F109" s="92">
        <f t="shared" si="10"/>
        <v>8908.58</v>
      </c>
      <c r="G109" s="92">
        <f t="shared" si="7"/>
        <v>468907.67432236689</v>
      </c>
    </row>
    <row r="110" spans="1:7" x14ac:dyDescent="0.35">
      <c r="A110" s="91">
        <f t="shared" si="11"/>
        <v>46661</v>
      </c>
      <c r="B110" s="82">
        <v>94</v>
      </c>
      <c r="C110" s="75">
        <f t="shared" si="6"/>
        <v>468907.67432236689</v>
      </c>
      <c r="D110" s="92">
        <f t="shared" si="8"/>
        <v>1836.56</v>
      </c>
      <c r="E110" s="92">
        <f t="shared" si="9"/>
        <v>7091.3357287700883</v>
      </c>
      <c r="F110" s="92">
        <f t="shared" si="10"/>
        <v>8908.58</v>
      </c>
      <c r="G110" s="92">
        <f t="shared" si="7"/>
        <v>461816.33859359683</v>
      </c>
    </row>
    <row r="111" spans="1:7" x14ac:dyDescent="0.35">
      <c r="A111" s="91">
        <f t="shared" si="11"/>
        <v>46692</v>
      </c>
      <c r="B111" s="82">
        <v>95</v>
      </c>
      <c r="C111" s="75">
        <f t="shared" si="6"/>
        <v>461816.33859359683</v>
      </c>
      <c r="D111" s="92">
        <f t="shared" si="8"/>
        <v>1808.78</v>
      </c>
      <c r="E111" s="92">
        <f t="shared" si="9"/>
        <v>7119.1101270411045</v>
      </c>
      <c r="F111" s="92">
        <f t="shared" si="10"/>
        <v>8908.58</v>
      </c>
      <c r="G111" s="92">
        <f t="shared" si="7"/>
        <v>454697.22846655571</v>
      </c>
    </row>
    <row r="112" spans="1:7" x14ac:dyDescent="0.35">
      <c r="A112" s="91">
        <f t="shared" si="11"/>
        <v>46722</v>
      </c>
      <c r="B112" s="82">
        <v>96</v>
      </c>
      <c r="C112" s="75">
        <f t="shared" si="6"/>
        <v>454697.22846655571</v>
      </c>
      <c r="D112" s="92">
        <f t="shared" si="8"/>
        <v>1780.9</v>
      </c>
      <c r="E112" s="92">
        <f t="shared" si="9"/>
        <v>7146.9933083720143</v>
      </c>
      <c r="F112" s="92">
        <f t="shared" si="10"/>
        <v>8908.58</v>
      </c>
      <c r="G112" s="92">
        <f t="shared" si="7"/>
        <v>447550.23515818367</v>
      </c>
    </row>
    <row r="113" spans="1:12" x14ac:dyDescent="0.35">
      <c r="A113" s="91">
        <f t="shared" si="11"/>
        <v>46753</v>
      </c>
      <c r="B113" s="82">
        <v>97</v>
      </c>
      <c r="C113" s="75">
        <f t="shared" si="6"/>
        <v>447550.23515818367</v>
      </c>
      <c r="D113" s="92">
        <f t="shared" si="8"/>
        <v>1752.91</v>
      </c>
      <c r="E113" s="92">
        <f t="shared" si="9"/>
        <v>7174.9856988298052</v>
      </c>
      <c r="F113" s="92">
        <f t="shared" si="10"/>
        <v>8908.58</v>
      </c>
      <c r="G113" s="92">
        <f t="shared" si="7"/>
        <v>440375.24945935386</v>
      </c>
    </row>
    <row r="114" spans="1:12" x14ac:dyDescent="0.35">
      <c r="A114" s="91">
        <f t="shared" si="11"/>
        <v>46784</v>
      </c>
      <c r="B114" s="82">
        <v>98</v>
      </c>
      <c r="C114" s="75">
        <f t="shared" si="6"/>
        <v>440375.24945935386</v>
      </c>
      <c r="D114" s="92">
        <f t="shared" si="8"/>
        <v>1724.8</v>
      </c>
      <c r="E114" s="92">
        <f t="shared" si="9"/>
        <v>7203.0877261502228</v>
      </c>
      <c r="F114" s="92">
        <f t="shared" si="10"/>
        <v>8908.58</v>
      </c>
      <c r="G114" s="92">
        <f t="shared" si="7"/>
        <v>433172.16173320363</v>
      </c>
    </row>
    <row r="115" spans="1:12" x14ac:dyDescent="0.35">
      <c r="A115" s="91">
        <f t="shared" si="11"/>
        <v>46813</v>
      </c>
      <c r="B115" s="82">
        <v>99</v>
      </c>
      <c r="C115" s="75">
        <f t="shared" si="6"/>
        <v>433172.16173320363</v>
      </c>
      <c r="D115" s="92">
        <f t="shared" si="8"/>
        <v>1696.59</v>
      </c>
      <c r="E115" s="92">
        <f t="shared" si="9"/>
        <v>7231.2998197443103</v>
      </c>
      <c r="F115" s="92">
        <f t="shared" si="10"/>
        <v>8908.58</v>
      </c>
      <c r="G115" s="92">
        <f t="shared" si="7"/>
        <v>425940.86191345932</v>
      </c>
    </row>
    <row r="116" spans="1:12" x14ac:dyDescent="0.35">
      <c r="A116" s="91">
        <f t="shared" si="11"/>
        <v>46844</v>
      </c>
      <c r="B116" s="82">
        <v>100</v>
      </c>
      <c r="C116" s="75">
        <f t="shared" si="6"/>
        <v>425940.86191345932</v>
      </c>
      <c r="D116" s="92">
        <f t="shared" si="8"/>
        <v>1668.27</v>
      </c>
      <c r="E116" s="92">
        <f t="shared" si="9"/>
        <v>7259.6224107049757</v>
      </c>
      <c r="F116" s="92">
        <f t="shared" si="10"/>
        <v>8908.58</v>
      </c>
      <c r="G116" s="92">
        <f t="shared" si="7"/>
        <v>418681.23950275435</v>
      </c>
    </row>
    <row r="117" spans="1:12" x14ac:dyDescent="0.35">
      <c r="A117" s="91">
        <f t="shared" si="11"/>
        <v>46874</v>
      </c>
      <c r="B117" s="82">
        <v>101</v>
      </c>
      <c r="C117" s="75">
        <f t="shared" si="6"/>
        <v>418681.23950275435</v>
      </c>
      <c r="D117" s="92">
        <f t="shared" si="8"/>
        <v>1639.83</v>
      </c>
      <c r="E117" s="92">
        <f t="shared" si="9"/>
        <v>7288.0559318135711</v>
      </c>
      <c r="F117" s="92">
        <f t="shared" si="10"/>
        <v>8908.58</v>
      </c>
      <c r="G117" s="92">
        <f t="shared" si="7"/>
        <v>411393.1835709408</v>
      </c>
    </row>
    <row r="118" spans="1:12" x14ac:dyDescent="0.35">
      <c r="A118" s="91">
        <f t="shared" si="11"/>
        <v>46905</v>
      </c>
      <c r="B118" s="82">
        <v>102</v>
      </c>
      <c r="C118" s="75">
        <f t="shared" si="6"/>
        <v>411393.1835709408</v>
      </c>
      <c r="D118" s="92">
        <f t="shared" si="8"/>
        <v>1611.29</v>
      </c>
      <c r="E118" s="92">
        <f t="shared" si="9"/>
        <v>7316.6008175465067</v>
      </c>
      <c r="F118" s="92">
        <f t="shared" si="10"/>
        <v>8908.58</v>
      </c>
      <c r="G118" s="92">
        <f t="shared" si="7"/>
        <v>404076.58275339432</v>
      </c>
    </row>
    <row r="119" spans="1:12" x14ac:dyDescent="0.35">
      <c r="A119" s="91">
        <f t="shared" si="11"/>
        <v>46935</v>
      </c>
      <c r="B119" s="82">
        <v>103</v>
      </c>
      <c r="C119" s="75">
        <f t="shared" si="6"/>
        <v>404076.58275339432</v>
      </c>
      <c r="D119" s="92">
        <f t="shared" si="8"/>
        <v>1582.63</v>
      </c>
      <c r="E119" s="92">
        <f t="shared" si="9"/>
        <v>7345.2575040818974</v>
      </c>
      <c r="F119" s="92">
        <f t="shared" si="10"/>
        <v>8908.58</v>
      </c>
      <c r="G119" s="92">
        <f t="shared" si="7"/>
        <v>396731.32524931245</v>
      </c>
    </row>
    <row r="120" spans="1:12" x14ac:dyDescent="0.35">
      <c r="A120" s="91">
        <f t="shared" si="11"/>
        <v>46966</v>
      </c>
      <c r="B120" s="82">
        <v>104</v>
      </c>
      <c r="C120" s="75">
        <f t="shared" si="6"/>
        <v>396731.32524931245</v>
      </c>
      <c r="D120" s="92">
        <f t="shared" si="8"/>
        <v>1553.86</v>
      </c>
      <c r="E120" s="92">
        <f t="shared" si="9"/>
        <v>7374.0264293062182</v>
      </c>
      <c r="F120" s="92">
        <f t="shared" si="10"/>
        <v>8908.58</v>
      </c>
      <c r="G120" s="92">
        <f t="shared" si="7"/>
        <v>389357.29882000625</v>
      </c>
    </row>
    <row r="121" spans="1:12" x14ac:dyDescent="0.35">
      <c r="A121" s="91">
        <f t="shared" si="11"/>
        <v>46997</v>
      </c>
      <c r="B121" s="82">
        <v>105</v>
      </c>
      <c r="C121" s="75">
        <f t="shared" si="6"/>
        <v>389357.29882000625</v>
      </c>
      <c r="D121" s="92">
        <f t="shared" si="8"/>
        <v>1524.98</v>
      </c>
      <c r="E121" s="92">
        <f t="shared" si="9"/>
        <v>7402.9080328210002</v>
      </c>
      <c r="F121" s="92">
        <f t="shared" si="10"/>
        <v>8908.58</v>
      </c>
      <c r="G121" s="92">
        <f t="shared" si="7"/>
        <v>381954.39078718523</v>
      </c>
    </row>
    <row r="122" spans="1:12" x14ac:dyDescent="0.35">
      <c r="A122" s="91">
        <f t="shared" si="11"/>
        <v>47027</v>
      </c>
      <c r="B122" s="82">
        <v>106</v>
      </c>
      <c r="C122" s="75">
        <f t="shared" si="6"/>
        <v>381954.39078718523</v>
      </c>
      <c r="D122" s="92">
        <f t="shared" si="8"/>
        <v>1495.99</v>
      </c>
      <c r="E122" s="92">
        <f t="shared" si="9"/>
        <v>7431.9027559495498</v>
      </c>
      <c r="F122" s="92">
        <f t="shared" si="10"/>
        <v>8908.58</v>
      </c>
      <c r="G122" s="92">
        <f t="shared" si="7"/>
        <v>374522.4880312357</v>
      </c>
    </row>
    <row r="123" spans="1:12" x14ac:dyDescent="0.35">
      <c r="A123" s="91">
        <f t="shared" si="11"/>
        <v>47058</v>
      </c>
      <c r="B123" s="82">
        <v>107</v>
      </c>
      <c r="C123" s="75">
        <f t="shared" si="6"/>
        <v>374522.4880312357</v>
      </c>
      <c r="D123" s="92">
        <f t="shared" si="8"/>
        <v>1466.88</v>
      </c>
      <c r="E123" s="92">
        <f t="shared" si="9"/>
        <v>7461.0110417436854</v>
      </c>
      <c r="F123" s="92">
        <f t="shared" si="10"/>
        <v>8908.58</v>
      </c>
      <c r="G123" s="92">
        <f t="shared" si="7"/>
        <v>367061.47698949202</v>
      </c>
    </row>
    <row r="124" spans="1:12" x14ac:dyDescent="0.35">
      <c r="A124" s="91">
        <f t="shared" si="11"/>
        <v>47088</v>
      </c>
      <c r="B124" s="82">
        <v>108</v>
      </c>
      <c r="C124" s="75">
        <f t="shared" si="6"/>
        <v>367061.47698949202</v>
      </c>
      <c r="D124" s="92">
        <f t="shared" si="8"/>
        <v>1437.66</v>
      </c>
      <c r="E124" s="92">
        <f t="shared" si="9"/>
        <v>7490.2333349905148</v>
      </c>
      <c r="F124" s="92">
        <f t="shared" si="10"/>
        <v>8908.58</v>
      </c>
      <c r="G124" s="92">
        <f t="shared" si="7"/>
        <v>359571.24365450151</v>
      </c>
    </row>
    <row r="125" spans="1:12" x14ac:dyDescent="0.35">
      <c r="A125" s="91">
        <f t="shared" si="11"/>
        <v>47119</v>
      </c>
      <c r="B125" s="82">
        <v>109</v>
      </c>
      <c r="C125" s="75">
        <f t="shared" si="6"/>
        <v>359571.24365450151</v>
      </c>
      <c r="D125" s="92">
        <f t="shared" si="8"/>
        <v>1408.32</v>
      </c>
      <c r="E125" s="92">
        <f t="shared" si="9"/>
        <v>7519.5700822192275</v>
      </c>
      <c r="F125" s="92">
        <f t="shared" si="10"/>
        <v>8908.58</v>
      </c>
      <c r="G125" s="92">
        <f t="shared" si="7"/>
        <v>352051.67357228231</v>
      </c>
    </row>
    <row r="126" spans="1:12" x14ac:dyDescent="0.35">
      <c r="A126" s="91">
        <f t="shared" si="11"/>
        <v>47150</v>
      </c>
      <c r="B126" s="82">
        <v>110</v>
      </c>
      <c r="C126" s="75">
        <f t="shared" si="6"/>
        <v>352051.67357228231</v>
      </c>
      <c r="D126" s="92">
        <f t="shared" si="8"/>
        <v>1378.87</v>
      </c>
      <c r="E126" s="92">
        <f t="shared" si="9"/>
        <v>7549.0217317079196</v>
      </c>
      <c r="F126" s="92">
        <f t="shared" si="10"/>
        <v>8908.58</v>
      </c>
      <c r="G126" s="92">
        <f t="shared" si="7"/>
        <v>344502.6518405744</v>
      </c>
    </row>
    <row r="127" spans="1:12" x14ac:dyDescent="0.35">
      <c r="A127" s="91">
        <f t="shared" si="11"/>
        <v>47178</v>
      </c>
      <c r="B127" s="82">
        <v>111</v>
      </c>
      <c r="C127" s="75">
        <f t="shared" si="6"/>
        <v>344502.6518405744</v>
      </c>
      <c r="D127" s="92">
        <f t="shared" si="8"/>
        <v>1349.3</v>
      </c>
      <c r="E127" s="92">
        <f t="shared" si="9"/>
        <v>7578.5887334904428</v>
      </c>
      <c r="F127" s="92">
        <f t="shared" si="10"/>
        <v>8908.58</v>
      </c>
      <c r="G127" s="92">
        <f t="shared" si="7"/>
        <v>336924.06310708396</v>
      </c>
    </row>
    <row r="128" spans="1:12" x14ac:dyDescent="0.35">
      <c r="A128" s="91">
        <f t="shared" si="11"/>
        <v>47209</v>
      </c>
      <c r="B128" s="82">
        <v>112</v>
      </c>
      <c r="C128" s="75">
        <f t="shared" si="6"/>
        <v>336924.06310708396</v>
      </c>
      <c r="D128" s="92">
        <f t="shared" si="8"/>
        <v>1319.62</v>
      </c>
      <c r="E128" s="92">
        <f t="shared" si="9"/>
        <v>7608.2715393632807</v>
      </c>
      <c r="F128" s="92">
        <f t="shared" si="10"/>
        <v>8908.58</v>
      </c>
      <c r="G128" s="92">
        <f t="shared" si="7"/>
        <v>329315.79156772071</v>
      </c>
      <c r="L128" s="131"/>
    </row>
    <row r="129" spans="1:12" x14ac:dyDescent="0.35">
      <c r="A129" s="91">
        <f t="shared" si="11"/>
        <v>47239</v>
      </c>
      <c r="B129" s="82">
        <v>113</v>
      </c>
      <c r="C129" s="75">
        <f t="shared" si="6"/>
        <v>329315.79156772071</v>
      </c>
      <c r="D129" s="92">
        <f t="shared" si="8"/>
        <v>1289.82</v>
      </c>
      <c r="E129" s="92">
        <f t="shared" si="9"/>
        <v>7638.0706028924524</v>
      </c>
      <c r="F129" s="92">
        <f t="shared" si="10"/>
        <v>8908.58</v>
      </c>
      <c r="G129" s="92">
        <f t="shared" si="7"/>
        <v>321677.72096482827</v>
      </c>
      <c r="L129" s="131"/>
    </row>
    <row r="130" spans="1:12" x14ac:dyDescent="0.35">
      <c r="A130" s="91">
        <f t="shared" si="11"/>
        <v>47270</v>
      </c>
      <c r="B130" s="82">
        <v>114</v>
      </c>
      <c r="C130" s="75">
        <f t="shared" si="6"/>
        <v>321677.72096482827</v>
      </c>
      <c r="D130" s="92">
        <f t="shared" si="8"/>
        <v>1259.9000000000001</v>
      </c>
      <c r="E130" s="92">
        <f t="shared" si="9"/>
        <v>7667.9863794204493</v>
      </c>
      <c r="F130" s="92">
        <f t="shared" si="10"/>
        <v>8908.58</v>
      </c>
      <c r="G130" s="92">
        <f t="shared" si="7"/>
        <v>314009.73458540783</v>
      </c>
    </row>
    <row r="131" spans="1:12" x14ac:dyDescent="0.35">
      <c r="A131" s="91">
        <f t="shared" si="11"/>
        <v>47300</v>
      </c>
      <c r="B131" s="82">
        <v>115</v>
      </c>
      <c r="C131" s="75">
        <f t="shared" si="6"/>
        <v>314009.73458540783</v>
      </c>
      <c r="D131" s="92">
        <f t="shared" si="8"/>
        <v>1229.8699999999999</v>
      </c>
      <c r="E131" s="92">
        <f t="shared" si="9"/>
        <v>7698.0193260731776</v>
      </c>
      <c r="F131" s="92">
        <f t="shared" si="10"/>
        <v>8908.58</v>
      </c>
      <c r="G131" s="92">
        <f t="shared" si="7"/>
        <v>306311.71525933465</v>
      </c>
    </row>
    <row r="132" spans="1:12" x14ac:dyDescent="0.35">
      <c r="A132" s="91">
        <f t="shared" si="11"/>
        <v>47331</v>
      </c>
      <c r="B132" s="82">
        <v>116</v>
      </c>
      <c r="C132" s="75">
        <f t="shared" si="6"/>
        <v>306311.71525933465</v>
      </c>
      <c r="D132" s="92">
        <f t="shared" si="8"/>
        <v>1199.72</v>
      </c>
      <c r="E132" s="92">
        <f t="shared" si="9"/>
        <v>7728.1699017669644</v>
      </c>
      <c r="F132" s="92">
        <f t="shared" si="10"/>
        <v>8908.58</v>
      </c>
      <c r="G132" s="92">
        <f t="shared" si="7"/>
        <v>298583.54535756767</v>
      </c>
    </row>
    <row r="133" spans="1:12" x14ac:dyDescent="0.35">
      <c r="A133" s="91">
        <f t="shared" si="11"/>
        <v>47362</v>
      </c>
      <c r="B133" s="82">
        <v>117</v>
      </c>
      <c r="C133" s="75">
        <f t="shared" si="6"/>
        <v>298583.54535756767</v>
      </c>
      <c r="D133" s="92">
        <f t="shared" si="8"/>
        <v>1169.45</v>
      </c>
      <c r="E133" s="92">
        <f t="shared" si="9"/>
        <v>7758.4385672155531</v>
      </c>
      <c r="F133" s="92">
        <f t="shared" si="10"/>
        <v>8908.58</v>
      </c>
      <c r="G133" s="92">
        <f t="shared" si="7"/>
        <v>290825.10679035209</v>
      </c>
    </row>
    <row r="134" spans="1:12" x14ac:dyDescent="0.35">
      <c r="A134" s="91">
        <f t="shared" si="11"/>
        <v>47392</v>
      </c>
      <c r="B134" s="82">
        <v>118</v>
      </c>
      <c r="C134" s="75">
        <f t="shared" si="6"/>
        <v>290825.10679035209</v>
      </c>
      <c r="D134" s="92">
        <f t="shared" si="8"/>
        <v>1139.07</v>
      </c>
      <c r="E134" s="92">
        <f t="shared" si="9"/>
        <v>7788.8257849371466</v>
      </c>
      <c r="F134" s="92">
        <f t="shared" si="10"/>
        <v>8908.58</v>
      </c>
      <c r="G134" s="92">
        <f t="shared" si="7"/>
        <v>283036.28100541496</v>
      </c>
    </row>
    <row r="135" spans="1:12" x14ac:dyDescent="0.35">
      <c r="A135" s="91">
        <f t="shared" si="11"/>
        <v>47423</v>
      </c>
      <c r="B135" s="82">
        <v>119</v>
      </c>
      <c r="C135" s="75">
        <f t="shared" si="6"/>
        <v>283036.28100541496</v>
      </c>
      <c r="D135" s="92">
        <f t="shared" si="8"/>
        <v>1108.56</v>
      </c>
      <c r="E135" s="92">
        <f t="shared" si="9"/>
        <v>7819.3320192614838</v>
      </c>
      <c r="F135" s="92">
        <f t="shared" si="10"/>
        <v>8908.58</v>
      </c>
      <c r="G135" s="92">
        <f t="shared" si="7"/>
        <v>275216.94898615347</v>
      </c>
    </row>
    <row r="136" spans="1:12" x14ac:dyDescent="0.35">
      <c r="A136" s="91">
        <f t="shared" si="11"/>
        <v>47453</v>
      </c>
      <c r="B136" s="82">
        <v>120</v>
      </c>
      <c r="C136" s="75">
        <f t="shared" si="6"/>
        <v>275216.94898615347</v>
      </c>
      <c r="D136" s="92">
        <f t="shared" si="8"/>
        <v>1077.93</v>
      </c>
      <c r="E136" s="92">
        <f t="shared" si="9"/>
        <v>7849.9577363369244</v>
      </c>
      <c r="F136" s="92">
        <f t="shared" si="10"/>
        <v>8908.58</v>
      </c>
      <c r="G136" s="92">
        <f t="shared" si="7"/>
        <v>267366.99124981655</v>
      </c>
    </row>
    <row r="137" spans="1:12" x14ac:dyDescent="0.35">
      <c r="A137" s="91">
        <v>47499</v>
      </c>
      <c r="B137" s="82">
        <v>121</v>
      </c>
      <c r="C137" s="75">
        <f>G136</f>
        <v>267366.99124981655</v>
      </c>
      <c r="D137" s="92">
        <f>ROUND(C137*$E$13/12,2)*16/31</f>
        <v>540.48516129032259</v>
      </c>
      <c r="E137" s="92">
        <f>(C137-E12)*16/31</f>
        <v>2544.5064515182148</v>
      </c>
      <c r="F137" s="92">
        <f>D137+E137</f>
        <v>3084.9916128085374</v>
      </c>
      <c r="G137" s="92">
        <f t="shared" si="7"/>
        <v>264822.48479829833</v>
      </c>
      <c r="J137" s="13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37"/>
  <sheetViews>
    <sheetView workbookViewId="0">
      <selection activeCell="I29" sqref="I29"/>
    </sheetView>
  </sheetViews>
  <sheetFormatPr defaultColWidth="9.453125" defaultRowHeight="14.5" x14ac:dyDescent="0.35"/>
  <cols>
    <col min="1" max="1" width="9.453125" style="83" customWidth="1"/>
    <col min="2" max="2" width="7.54296875" style="83" customWidth="1"/>
    <col min="3" max="3" width="14.54296875" style="83" customWidth="1"/>
    <col min="4" max="4" width="14.453125" style="83" customWidth="1"/>
    <col min="5" max="7" width="14.54296875" style="83" customWidth="1"/>
    <col min="8" max="8" width="10" style="83" bestFit="1" customWidth="1"/>
    <col min="9" max="10" width="9.453125" style="83"/>
    <col min="11" max="11" width="11" style="83" customWidth="1"/>
    <col min="12" max="12" width="10.1796875" style="83" bestFit="1" customWidth="1"/>
    <col min="13" max="16384" width="9.453125" style="83"/>
  </cols>
  <sheetData>
    <row r="1" spans="1:16" x14ac:dyDescent="0.35">
      <c r="A1" s="69"/>
      <c r="B1" s="69"/>
      <c r="C1" s="69"/>
      <c r="D1" s="69"/>
      <c r="E1" s="69"/>
      <c r="F1" s="69"/>
      <c r="G1" s="70"/>
    </row>
    <row r="2" spans="1:16" x14ac:dyDescent="0.35">
      <c r="A2" s="69"/>
      <c r="B2" s="69"/>
      <c r="C2" s="69"/>
      <c r="D2" s="69"/>
      <c r="E2" s="69"/>
      <c r="F2" s="71"/>
      <c r="G2" s="72"/>
    </row>
    <row r="3" spans="1:16" x14ac:dyDescent="0.35">
      <c r="A3" s="69"/>
      <c r="B3" s="69"/>
      <c r="C3" s="69"/>
      <c r="D3" s="69"/>
      <c r="E3" s="69"/>
      <c r="F3" s="71"/>
      <c r="G3" s="72"/>
      <c r="K3" s="98" t="s">
        <v>3</v>
      </c>
      <c r="L3" s="98" t="s">
        <v>55</v>
      </c>
      <c r="M3" s="99"/>
    </row>
    <row r="4" spans="1:16" ht="21" x14ac:dyDescent="0.5">
      <c r="A4" s="69"/>
      <c r="B4" s="73" t="s">
        <v>56</v>
      </c>
      <c r="C4" s="69"/>
      <c r="D4" s="69"/>
      <c r="E4" s="74"/>
      <c r="F4" s="75"/>
      <c r="G4" s="69"/>
      <c r="K4" s="100" t="s">
        <v>57</v>
      </c>
      <c r="L4" s="101">
        <v>83.5</v>
      </c>
      <c r="M4" s="102">
        <f>L4/$L$9</f>
        <v>3.6661397962767829E-2</v>
      </c>
      <c r="N4" s="107"/>
      <c r="O4" s="106"/>
    </row>
    <row r="5" spans="1:16" x14ac:dyDescent="0.35">
      <c r="A5" s="69"/>
      <c r="B5" s="69"/>
      <c r="C5" s="69"/>
      <c r="D5" s="69"/>
      <c r="E5" s="69"/>
      <c r="F5" s="75"/>
      <c r="G5" s="69"/>
      <c r="K5" s="100" t="s">
        <v>58</v>
      </c>
      <c r="L5" s="101">
        <v>0</v>
      </c>
      <c r="M5" s="102">
        <f>L5/$L$9</f>
        <v>0</v>
      </c>
      <c r="N5" s="105"/>
      <c r="O5" s="106"/>
    </row>
    <row r="6" spans="1:16" x14ac:dyDescent="0.35">
      <c r="A6" s="69"/>
      <c r="B6" s="76" t="s">
        <v>59</v>
      </c>
      <c r="C6" s="77"/>
      <c r="D6" s="78"/>
      <c r="E6" s="79">
        <v>43846</v>
      </c>
      <c r="F6" s="80"/>
      <c r="G6" s="69"/>
      <c r="K6" s="100" t="s">
        <v>60</v>
      </c>
      <c r="L6" s="101">
        <v>0</v>
      </c>
      <c r="M6" s="102">
        <f>L6/$L$9</f>
        <v>0</v>
      </c>
      <c r="N6" s="94"/>
      <c r="O6" s="94"/>
    </row>
    <row r="7" spans="1:16" x14ac:dyDescent="0.35">
      <c r="A7" s="69"/>
      <c r="B7" s="81" t="s">
        <v>61</v>
      </c>
      <c r="C7" s="82"/>
      <c r="E7" s="84">
        <v>121</v>
      </c>
      <c r="F7" s="85" t="s">
        <v>62</v>
      </c>
      <c r="G7" s="69"/>
      <c r="K7" s="100" t="s">
        <v>63</v>
      </c>
      <c r="L7" s="101">
        <v>0</v>
      </c>
      <c r="M7" s="102">
        <f>L7/$L$9</f>
        <v>0</v>
      </c>
      <c r="N7" s="96"/>
      <c r="O7" s="96"/>
    </row>
    <row r="8" spans="1:16" x14ac:dyDescent="0.35">
      <c r="A8" s="69"/>
      <c r="B8" s="81" t="s">
        <v>64</v>
      </c>
      <c r="C8" s="82"/>
      <c r="D8" s="104">
        <f>E6-16</f>
        <v>43830</v>
      </c>
      <c r="E8" s="108">
        <v>1239846.6799999923</v>
      </c>
      <c r="F8" s="85" t="s">
        <v>65</v>
      </c>
      <c r="G8" s="130"/>
      <c r="K8" s="100" t="s">
        <v>66</v>
      </c>
      <c r="L8" s="101">
        <v>0</v>
      </c>
      <c r="M8" s="102">
        <f>L8/$L$9</f>
        <v>0</v>
      </c>
      <c r="N8" s="96"/>
      <c r="O8" s="96"/>
    </row>
    <row r="9" spans="1:16" x14ac:dyDescent="0.35">
      <c r="A9" s="69"/>
      <c r="B9" s="81" t="s">
        <v>64</v>
      </c>
      <c r="C9" s="82"/>
      <c r="D9" s="104">
        <f>EDATE(D8,E7)</f>
        <v>47514</v>
      </c>
      <c r="E9" s="108">
        <v>319571.4999999922</v>
      </c>
      <c r="F9" s="85" t="s">
        <v>65</v>
      </c>
      <c r="G9" s="69"/>
      <c r="K9" s="103" t="s">
        <v>67</v>
      </c>
      <c r="L9" s="119">
        <v>2277.6</v>
      </c>
      <c r="M9" s="103"/>
      <c r="N9" s="96"/>
      <c r="O9" s="96"/>
    </row>
    <row r="10" spans="1:16" x14ac:dyDescent="0.35">
      <c r="A10" s="69"/>
      <c r="B10" s="81" t="s">
        <v>68</v>
      </c>
      <c r="C10" s="82"/>
      <c r="E10" s="86">
        <f>M4</f>
        <v>3.6661397962767829E-2</v>
      </c>
      <c r="F10" s="85"/>
      <c r="G10" s="69"/>
      <c r="M10" s="97"/>
      <c r="N10" s="97"/>
      <c r="O10" s="97"/>
    </row>
    <row r="11" spans="1:16" x14ac:dyDescent="0.35">
      <c r="A11" s="69"/>
      <c r="B11" s="81" t="s">
        <v>69</v>
      </c>
      <c r="C11" s="82"/>
      <c r="E11" s="108">
        <f>ROUND(E8*E10,2)</f>
        <v>45454.51</v>
      </c>
      <c r="F11" s="85" t="s">
        <v>65</v>
      </c>
      <c r="G11" s="69"/>
      <c r="H11" s="107"/>
      <c r="M11" s="97"/>
      <c r="N11" s="97"/>
      <c r="O11" s="97"/>
    </row>
    <row r="12" spans="1:16" x14ac:dyDescent="0.35">
      <c r="A12" s="69"/>
      <c r="B12" s="81" t="s">
        <v>70</v>
      </c>
      <c r="C12" s="82"/>
      <c r="E12" s="108">
        <f>ROUND(E9*E10,2)</f>
        <v>11715.94</v>
      </c>
      <c r="F12" s="85" t="s">
        <v>65</v>
      </c>
      <c r="G12" s="69"/>
      <c r="K12" s="95"/>
      <c r="L12" s="95"/>
      <c r="M12" s="96"/>
      <c r="N12" s="96"/>
      <c r="O12" s="96"/>
      <c r="P12" s="97"/>
    </row>
    <row r="13" spans="1:16" x14ac:dyDescent="0.35">
      <c r="A13" s="69"/>
      <c r="B13" s="113" t="s">
        <v>71</v>
      </c>
      <c r="C13" s="111"/>
      <c r="D13" s="112"/>
      <c r="E13" s="141">
        <v>4.7E-2</v>
      </c>
      <c r="F13" s="87"/>
      <c r="G13" s="88"/>
      <c r="K13" s="95"/>
      <c r="L13" s="95"/>
      <c r="M13" s="96"/>
      <c r="N13" s="96"/>
      <c r="O13" s="96"/>
      <c r="P13" s="97"/>
    </row>
    <row r="14" spans="1:16" x14ac:dyDescent="0.35">
      <c r="A14" s="69"/>
      <c r="B14" s="84"/>
      <c r="C14" s="82"/>
      <c r="E14" s="89"/>
      <c r="F14" s="84"/>
      <c r="G14" s="88"/>
      <c r="K14" s="95"/>
      <c r="L14" s="95"/>
      <c r="M14" s="96"/>
      <c r="N14" s="96"/>
      <c r="O14" s="96"/>
      <c r="P14" s="97"/>
    </row>
    <row r="15" spans="1:16" x14ac:dyDescent="0.35">
      <c r="K15" s="95"/>
      <c r="L15" s="95"/>
      <c r="M15" s="96"/>
      <c r="N15" s="96"/>
      <c r="O15" s="96"/>
      <c r="P15" s="97"/>
    </row>
    <row r="16" spans="1:16" ht="15" thickBot="1" x14ac:dyDescent="0.4">
      <c r="A16" s="90" t="s">
        <v>72</v>
      </c>
      <c r="B16" s="90" t="s">
        <v>73</v>
      </c>
      <c r="C16" s="90" t="s">
        <v>74</v>
      </c>
      <c r="D16" s="90" t="s">
        <v>75</v>
      </c>
      <c r="E16" s="90" t="s">
        <v>76</v>
      </c>
      <c r="F16" s="90" t="s">
        <v>77</v>
      </c>
      <c r="G16" s="90" t="s">
        <v>78</v>
      </c>
      <c r="K16" s="95"/>
      <c r="L16" s="95"/>
      <c r="M16" s="96"/>
      <c r="N16" s="96"/>
      <c r="O16" s="96"/>
      <c r="P16" s="97"/>
    </row>
    <row r="17" spans="1:16" x14ac:dyDescent="0.35">
      <c r="A17" s="91">
        <f>E6</f>
        <v>43846</v>
      </c>
      <c r="B17" s="82">
        <v>1</v>
      </c>
      <c r="C17" s="75">
        <f>E11</f>
        <v>45454.51</v>
      </c>
      <c r="D17" s="92">
        <f>ROUND(C17*$E$13/12,2)*15/31</f>
        <v>86.143548387096772</v>
      </c>
      <c r="E17" s="92">
        <f>PPMT($E$13/12,B17,$E$7,-$E$11,$E$12,0)*15/31</f>
        <v>105.72323624281712</v>
      </c>
      <c r="F17" s="92">
        <f>D17+E17</f>
        <v>191.86678462991389</v>
      </c>
      <c r="G17" s="92">
        <f>C17-E17</f>
        <v>45348.786763757184</v>
      </c>
      <c r="K17" s="95"/>
      <c r="L17" s="95"/>
      <c r="M17" s="96"/>
      <c r="N17" s="96"/>
      <c r="O17" s="96"/>
      <c r="P17" s="97"/>
    </row>
    <row r="18" spans="1:16" x14ac:dyDescent="0.35">
      <c r="A18" s="91">
        <v>43862</v>
      </c>
      <c r="B18" s="82">
        <v>2</v>
      </c>
      <c r="C18" s="75">
        <f>G17</f>
        <v>45348.786763757184</v>
      </c>
      <c r="D18" s="92">
        <f t="shared" ref="D18:D81" si="0">ROUND(C18*$E$13/12,2)</f>
        <v>177.62</v>
      </c>
      <c r="E18" s="92">
        <f>PPMT($E$13/12,B18,$E$7-1,-$C$18,$E$12,0)</f>
        <v>220.95043192217574</v>
      </c>
      <c r="F18" s="92">
        <f>ROUND(PMT($E$13/12,$E$7-1,-$C$18,$E$12),2)</f>
        <v>397.7</v>
      </c>
      <c r="G18" s="92">
        <f t="shared" ref="G18:G75" si="1">C18-E18</f>
        <v>45127.836331835009</v>
      </c>
      <c r="K18" s="95"/>
      <c r="L18" s="95"/>
      <c r="M18" s="96"/>
      <c r="N18" s="96"/>
      <c r="O18" s="96"/>
      <c r="P18" s="97"/>
    </row>
    <row r="19" spans="1:16" x14ac:dyDescent="0.35">
      <c r="A19" s="91">
        <f>EDATE(A18,1)</f>
        <v>43891</v>
      </c>
      <c r="B19" s="82">
        <v>3</v>
      </c>
      <c r="C19" s="75">
        <f>G18</f>
        <v>45127.836331835009</v>
      </c>
      <c r="D19" s="92">
        <f t="shared" si="0"/>
        <v>176.75</v>
      </c>
      <c r="E19" s="92">
        <f t="shared" ref="E19:E82" si="2">PPMT($E$13/12,B19,$E$7-1,-$C$18,$E$12,0)</f>
        <v>221.81582111387092</v>
      </c>
      <c r="F19" s="92">
        <f t="shared" ref="F19:F82" si="3">ROUND(PMT($E$13/12,$E$7-1,-$C$18,$E$12),2)</f>
        <v>397.7</v>
      </c>
      <c r="G19" s="92">
        <f t="shared" si="1"/>
        <v>44906.020510721137</v>
      </c>
      <c r="K19" s="95"/>
      <c r="L19" s="95"/>
      <c r="M19" s="96"/>
      <c r="N19" s="96"/>
      <c r="O19" s="96"/>
      <c r="P19" s="97"/>
    </row>
    <row r="20" spans="1:16" x14ac:dyDescent="0.35">
      <c r="A20" s="91">
        <f t="shared" ref="A20:A83" si="4">EDATE(A19,1)</f>
        <v>43922</v>
      </c>
      <c r="B20" s="82">
        <v>4</v>
      </c>
      <c r="C20" s="75">
        <f t="shared" ref="C20:C75" si="5">G19</f>
        <v>44906.020510721137</v>
      </c>
      <c r="D20" s="92">
        <f t="shared" si="0"/>
        <v>175.88</v>
      </c>
      <c r="E20" s="92">
        <f t="shared" si="2"/>
        <v>222.6845997465669</v>
      </c>
      <c r="F20" s="92">
        <f t="shared" si="3"/>
        <v>397.7</v>
      </c>
      <c r="G20" s="92">
        <f t="shared" si="1"/>
        <v>44683.335910974572</v>
      </c>
      <c r="K20" s="95"/>
      <c r="L20" s="95"/>
      <c r="M20" s="96"/>
      <c r="N20" s="96"/>
      <c r="O20" s="96"/>
      <c r="P20" s="97"/>
    </row>
    <row r="21" spans="1:16" x14ac:dyDescent="0.35">
      <c r="A21" s="91">
        <f t="shared" si="4"/>
        <v>43952</v>
      </c>
      <c r="B21" s="82">
        <v>5</v>
      </c>
      <c r="C21" s="75">
        <f t="shared" si="5"/>
        <v>44683.335910974572</v>
      </c>
      <c r="D21" s="92">
        <f t="shared" si="0"/>
        <v>175.01</v>
      </c>
      <c r="E21" s="92">
        <f t="shared" si="2"/>
        <v>223.55678109557428</v>
      </c>
      <c r="F21" s="92">
        <f t="shared" si="3"/>
        <v>397.7</v>
      </c>
      <c r="G21" s="92">
        <f t="shared" si="1"/>
        <v>44459.779129878996</v>
      </c>
      <c r="K21" s="95"/>
      <c r="L21" s="95"/>
      <c r="M21" s="96"/>
      <c r="N21" s="96"/>
      <c r="O21" s="96"/>
      <c r="P21" s="97"/>
    </row>
    <row r="22" spans="1:16" x14ac:dyDescent="0.35">
      <c r="A22" s="91">
        <f t="shared" si="4"/>
        <v>43983</v>
      </c>
      <c r="B22" s="82">
        <v>6</v>
      </c>
      <c r="C22" s="75">
        <f t="shared" si="5"/>
        <v>44459.779129878996</v>
      </c>
      <c r="D22" s="92">
        <f t="shared" si="0"/>
        <v>174.13</v>
      </c>
      <c r="E22" s="92">
        <f t="shared" si="2"/>
        <v>224.43237848819862</v>
      </c>
      <c r="F22" s="92">
        <f t="shared" si="3"/>
        <v>397.7</v>
      </c>
      <c r="G22" s="92">
        <f t="shared" si="1"/>
        <v>44235.346751390796</v>
      </c>
      <c r="K22" s="95"/>
      <c r="L22" s="95"/>
      <c r="M22" s="96"/>
      <c r="N22" s="96"/>
      <c r="O22" s="96"/>
      <c r="P22" s="97"/>
    </row>
    <row r="23" spans="1:16" x14ac:dyDescent="0.35">
      <c r="A23" s="91">
        <f t="shared" si="4"/>
        <v>44013</v>
      </c>
      <c r="B23" s="82">
        <v>7</v>
      </c>
      <c r="C23" s="75">
        <f t="shared" si="5"/>
        <v>44235.346751390796</v>
      </c>
      <c r="D23" s="92">
        <f t="shared" si="0"/>
        <v>173.26</v>
      </c>
      <c r="E23" s="92">
        <f t="shared" si="2"/>
        <v>225.31140530394407</v>
      </c>
      <c r="F23" s="92">
        <f t="shared" si="3"/>
        <v>397.7</v>
      </c>
      <c r="G23" s="92">
        <f t="shared" si="1"/>
        <v>44010.03534608685</v>
      </c>
      <c r="K23" s="95"/>
      <c r="L23" s="95"/>
      <c r="M23" s="96"/>
      <c r="N23" s="96"/>
      <c r="O23" s="96"/>
      <c r="P23" s="97"/>
    </row>
    <row r="24" spans="1:16" x14ac:dyDescent="0.35">
      <c r="A24" s="91">
        <f>EDATE(A23,1)</f>
        <v>44044</v>
      </c>
      <c r="B24" s="82">
        <v>8</v>
      </c>
      <c r="C24" s="75">
        <f t="shared" si="5"/>
        <v>44010.03534608685</v>
      </c>
      <c r="D24" s="92">
        <f t="shared" si="0"/>
        <v>172.37</v>
      </c>
      <c r="E24" s="92">
        <f t="shared" si="2"/>
        <v>226.19387497471783</v>
      </c>
      <c r="F24" s="92">
        <f t="shared" si="3"/>
        <v>397.7</v>
      </c>
      <c r="G24" s="92">
        <f t="shared" si="1"/>
        <v>43783.84147111213</v>
      </c>
      <c r="K24" s="95"/>
      <c r="L24" s="95"/>
      <c r="M24" s="96"/>
      <c r="N24" s="96"/>
      <c r="O24" s="96"/>
      <c r="P24" s="97"/>
    </row>
    <row r="25" spans="1:16" x14ac:dyDescent="0.35">
      <c r="A25" s="91">
        <f t="shared" si="4"/>
        <v>44075</v>
      </c>
      <c r="B25" s="82">
        <v>9</v>
      </c>
      <c r="C25" s="75">
        <f t="shared" si="5"/>
        <v>43783.84147111213</v>
      </c>
      <c r="D25" s="92">
        <f t="shared" si="0"/>
        <v>171.49</v>
      </c>
      <c r="E25" s="92">
        <f t="shared" si="2"/>
        <v>227.07980098503549</v>
      </c>
      <c r="F25" s="92">
        <f t="shared" si="3"/>
        <v>397.7</v>
      </c>
      <c r="G25" s="92">
        <f t="shared" si="1"/>
        <v>43556.761670127096</v>
      </c>
      <c r="K25" s="95"/>
      <c r="L25" s="95"/>
      <c r="M25" s="96"/>
      <c r="N25" s="96"/>
      <c r="O25" s="96"/>
      <c r="P25" s="97"/>
    </row>
    <row r="26" spans="1:16" x14ac:dyDescent="0.35">
      <c r="A26" s="91">
        <f t="shared" si="4"/>
        <v>44105</v>
      </c>
      <c r="B26" s="82">
        <v>10</v>
      </c>
      <c r="C26" s="75">
        <f t="shared" si="5"/>
        <v>43556.761670127096</v>
      </c>
      <c r="D26" s="92">
        <f t="shared" si="0"/>
        <v>170.6</v>
      </c>
      <c r="E26" s="92">
        <f t="shared" si="2"/>
        <v>227.96919687222689</v>
      </c>
      <c r="F26" s="92">
        <f t="shared" si="3"/>
        <v>397.7</v>
      </c>
      <c r="G26" s="92">
        <f t="shared" si="1"/>
        <v>43328.792473254871</v>
      </c>
      <c r="K26" s="95"/>
      <c r="L26" s="95"/>
      <c r="M26" s="96"/>
      <c r="N26" s="96"/>
      <c r="O26" s="96"/>
      <c r="P26" s="97"/>
    </row>
    <row r="27" spans="1:16" x14ac:dyDescent="0.35">
      <c r="A27" s="91">
        <f t="shared" si="4"/>
        <v>44136</v>
      </c>
      <c r="B27" s="82">
        <v>11</v>
      </c>
      <c r="C27" s="75">
        <f t="shared" si="5"/>
        <v>43328.792473254871</v>
      </c>
      <c r="D27" s="92">
        <f t="shared" si="0"/>
        <v>169.7</v>
      </c>
      <c r="E27" s="92">
        <f t="shared" si="2"/>
        <v>228.8620762266431</v>
      </c>
      <c r="F27" s="92">
        <f t="shared" si="3"/>
        <v>397.7</v>
      </c>
      <c r="G27" s="92">
        <f t="shared" si="1"/>
        <v>43099.930397028227</v>
      </c>
    </row>
    <row r="28" spans="1:16" x14ac:dyDescent="0.35">
      <c r="A28" s="91">
        <f t="shared" si="4"/>
        <v>44166</v>
      </c>
      <c r="B28" s="82">
        <v>12</v>
      </c>
      <c r="C28" s="75">
        <f t="shared" si="5"/>
        <v>43099.930397028227</v>
      </c>
      <c r="D28" s="92">
        <f t="shared" si="0"/>
        <v>168.81</v>
      </c>
      <c r="E28" s="92">
        <f t="shared" si="2"/>
        <v>229.75845269186414</v>
      </c>
      <c r="F28" s="92">
        <f t="shared" si="3"/>
        <v>397.7</v>
      </c>
      <c r="G28" s="92">
        <f t="shared" si="1"/>
        <v>42870.171944336362</v>
      </c>
    </row>
    <row r="29" spans="1:16" x14ac:dyDescent="0.35">
      <c r="A29" s="91">
        <f t="shared" si="4"/>
        <v>44197</v>
      </c>
      <c r="B29" s="82">
        <v>13</v>
      </c>
      <c r="C29" s="75">
        <f t="shared" si="5"/>
        <v>42870.171944336362</v>
      </c>
      <c r="D29" s="92">
        <f t="shared" si="0"/>
        <v>167.91</v>
      </c>
      <c r="E29" s="92">
        <f t="shared" si="2"/>
        <v>230.65833996490727</v>
      </c>
      <c r="F29" s="92">
        <f t="shared" si="3"/>
        <v>397.7</v>
      </c>
      <c r="G29" s="92">
        <f t="shared" si="1"/>
        <v>42639.513604371452</v>
      </c>
    </row>
    <row r="30" spans="1:16" x14ac:dyDescent="0.35">
      <c r="A30" s="91">
        <f t="shared" si="4"/>
        <v>44228</v>
      </c>
      <c r="B30" s="82">
        <v>14</v>
      </c>
      <c r="C30" s="75">
        <f t="shared" si="5"/>
        <v>42639.513604371452</v>
      </c>
      <c r="D30" s="92">
        <f t="shared" si="0"/>
        <v>167</v>
      </c>
      <c r="E30" s="92">
        <f t="shared" si="2"/>
        <v>231.56175179643651</v>
      </c>
      <c r="F30" s="92">
        <f t="shared" si="3"/>
        <v>397.7</v>
      </c>
      <c r="G30" s="92">
        <f t="shared" si="1"/>
        <v>42407.951852575017</v>
      </c>
    </row>
    <row r="31" spans="1:16" x14ac:dyDescent="0.35">
      <c r="A31" s="91">
        <f t="shared" si="4"/>
        <v>44256</v>
      </c>
      <c r="B31" s="82">
        <v>15</v>
      </c>
      <c r="C31" s="75">
        <f t="shared" si="5"/>
        <v>42407.951852575017</v>
      </c>
      <c r="D31" s="92">
        <f t="shared" si="0"/>
        <v>166.1</v>
      </c>
      <c r="E31" s="92">
        <f t="shared" si="2"/>
        <v>232.46870199097251</v>
      </c>
      <c r="F31" s="92">
        <f t="shared" si="3"/>
        <v>397.7</v>
      </c>
      <c r="G31" s="92">
        <f t="shared" si="1"/>
        <v>42175.483150584041</v>
      </c>
    </row>
    <row r="32" spans="1:16" x14ac:dyDescent="0.35">
      <c r="A32" s="91">
        <f t="shared" si="4"/>
        <v>44287</v>
      </c>
      <c r="B32" s="82">
        <v>16</v>
      </c>
      <c r="C32" s="75">
        <f t="shared" si="5"/>
        <v>42175.483150584041</v>
      </c>
      <c r="D32" s="92">
        <f t="shared" si="0"/>
        <v>165.19</v>
      </c>
      <c r="E32" s="92">
        <f t="shared" si="2"/>
        <v>233.37920440710383</v>
      </c>
      <c r="F32" s="92">
        <f t="shared" si="3"/>
        <v>397.7</v>
      </c>
      <c r="G32" s="92">
        <f t="shared" si="1"/>
        <v>41942.10394617694</v>
      </c>
    </row>
    <row r="33" spans="1:7" x14ac:dyDescent="0.35">
      <c r="A33" s="91">
        <f t="shared" si="4"/>
        <v>44317</v>
      </c>
      <c r="B33" s="82">
        <v>17</v>
      </c>
      <c r="C33" s="75">
        <f t="shared" si="5"/>
        <v>41942.10394617694</v>
      </c>
      <c r="D33" s="92">
        <f t="shared" si="0"/>
        <v>164.27</v>
      </c>
      <c r="E33" s="92">
        <f t="shared" si="2"/>
        <v>234.29327295769835</v>
      </c>
      <c r="F33" s="92">
        <f t="shared" si="3"/>
        <v>397.7</v>
      </c>
      <c r="G33" s="92">
        <f t="shared" si="1"/>
        <v>41707.810673219239</v>
      </c>
    </row>
    <row r="34" spans="1:7" x14ac:dyDescent="0.35">
      <c r="A34" s="91">
        <f t="shared" si="4"/>
        <v>44348</v>
      </c>
      <c r="B34" s="82">
        <v>18</v>
      </c>
      <c r="C34" s="75">
        <f t="shared" si="5"/>
        <v>41707.810673219239</v>
      </c>
      <c r="D34" s="92">
        <f t="shared" si="0"/>
        <v>163.36000000000001</v>
      </c>
      <c r="E34" s="92">
        <f t="shared" si="2"/>
        <v>235.21092161011597</v>
      </c>
      <c r="F34" s="92">
        <f t="shared" si="3"/>
        <v>397.7</v>
      </c>
      <c r="G34" s="92">
        <f t="shared" si="1"/>
        <v>41472.599751609123</v>
      </c>
    </row>
    <row r="35" spans="1:7" x14ac:dyDescent="0.35">
      <c r="A35" s="91">
        <f t="shared" si="4"/>
        <v>44378</v>
      </c>
      <c r="B35" s="82">
        <v>19</v>
      </c>
      <c r="C35" s="75">
        <f t="shared" si="5"/>
        <v>41472.599751609123</v>
      </c>
      <c r="D35" s="92">
        <f t="shared" si="0"/>
        <v>162.43</v>
      </c>
      <c r="E35" s="92">
        <f t="shared" si="2"/>
        <v>236.13216438642226</v>
      </c>
      <c r="F35" s="92">
        <f t="shared" si="3"/>
        <v>397.7</v>
      </c>
      <c r="G35" s="92">
        <f t="shared" si="1"/>
        <v>41236.467587222702</v>
      </c>
    </row>
    <row r="36" spans="1:7" x14ac:dyDescent="0.35">
      <c r="A36" s="91">
        <f t="shared" si="4"/>
        <v>44409</v>
      </c>
      <c r="B36" s="82">
        <v>20</v>
      </c>
      <c r="C36" s="75">
        <f t="shared" si="5"/>
        <v>41236.467587222702</v>
      </c>
      <c r="D36" s="92">
        <f t="shared" si="0"/>
        <v>161.51</v>
      </c>
      <c r="E36" s="92">
        <f t="shared" si="2"/>
        <v>237.05701536360243</v>
      </c>
      <c r="F36" s="92">
        <f t="shared" si="3"/>
        <v>397.7</v>
      </c>
      <c r="G36" s="92">
        <f t="shared" si="1"/>
        <v>40999.410571859102</v>
      </c>
    </row>
    <row r="37" spans="1:7" x14ac:dyDescent="0.35">
      <c r="A37" s="91">
        <f t="shared" si="4"/>
        <v>44440</v>
      </c>
      <c r="B37" s="82">
        <v>21</v>
      </c>
      <c r="C37" s="75">
        <f t="shared" si="5"/>
        <v>40999.410571859102</v>
      </c>
      <c r="D37" s="92">
        <f t="shared" si="0"/>
        <v>160.58000000000001</v>
      </c>
      <c r="E37" s="92">
        <f t="shared" si="2"/>
        <v>237.98548867377656</v>
      </c>
      <c r="F37" s="92">
        <f t="shared" si="3"/>
        <v>397.7</v>
      </c>
      <c r="G37" s="92">
        <f t="shared" si="1"/>
        <v>40761.425083185328</v>
      </c>
    </row>
    <row r="38" spans="1:7" x14ac:dyDescent="0.35">
      <c r="A38" s="91">
        <f t="shared" si="4"/>
        <v>44470</v>
      </c>
      <c r="B38" s="82">
        <v>22</v>
      </c>
      <c r="C38" s="75">
        <f t="shared" si="5"/>
        <v>40761.425083185328</v>
      </c>
      <c r="D38" s="92">
        <f t="shared" si="0"/>
        <v>159.65</v>
      </c>
      <c r="E38" s="92">
        <f t="shared" si="2"/>
        <v>238.91759850441551</v>
      </c>
      <c r="F38" s="92">
        <f t="shared" si="3"/>
        <v>397.7</v>
      </c>
      <c r="G38" s="92">
        <f t="shared" si="1"/>
        <v>40522.507484680915</v>
      </c>
    </row>
    <row r="39" spans="1:7" x14ac:dyDescent="0.35">
      <c r="A39" s="91">
        <f t="shared" si="4"/>
        <v>44501</v>
      </c>
      <c r="B39" s="82">
        <v>23</v>
      </c>
      <c r="C39" s="75">
        <f t="shared" si="5"/>
        <v>40522.507484680915</v>
      </c>
      <c r="D39" s="92">
        <f t="shared" si="0"/>
        <v>158.71</v>
      </c>
      <c r="E39" s="92">
        <f t="shared" si="2"/>
        <v>239.85335909855777</v>
      </c>
      <c r="F39" s="92">
        <f t="shared" si="3"/>
        <v>397.7</v>
      </c>
      <c r="G39" s="92">
        <f t="shared" si="1"/>
        <v>40282.654125582354</v>
      </c>
    </row>
    <row r="40" spans="1:7" x14ac:dyDescent="0.35">
      <c r="A40" s="91">
        <f t="shared" si="4"/>
        <v>44531</v>
      </c>
      <c r="B40" s="82">
        <v>24</v>
      </c>
      <c r="C40" s="75">
        <f t="shared" si="5"/>
        <v>40282.654125582354</v>
      </c>
      <c r="D40" s="92">
        <f t="shared" si="0"/>
        <v>157.77000000000001</v>
      </c>
      <c r="E40" s="92">
        <f t="shared" si="2"/>
        <v>240.79278475502716</v>
      </c>
      <c r="F40" s="92">
        <f t="shared" si="3"/>
        <v>397.7</v>
      </c>
      <c r="G40" s="92">
        <f t="shared" si="1"/>
        <v>40041.86134082733</v>
      </c>
    </row>
    <row r="41" spans="1:7" x14ac:dyDescent="0.35">
      <c r="A41" s="91">
        <f t="shared" si="4"/>
        <v>44562</v>
      </c>
      <c r="B41" s="82">
        <v>25</v>
      </c>
      <c r="C41" s="75">
        <f t="shared" si="5"/>
        <v>40041.86134082733</v>
      </c>
      <c r="D41" s="92">
        <f t="shared" si="0"/>
        <v>156.83000000000001</v>
      </c>
      <c r="E41" s="92">
        <f t="shared" si="2"/>
        <v>241.73588982865098</v>
      </c>
      <c r="F41" s="92">
        <f t="shared" si="3"/>
        <v>397.7</v>
      </c>
      <c r="G41" s="92">
        <f t="shared" si="1"/>
        <v>39800.125450998683</v>
      </c>
    </row>
    <row r="42" spans="1:7" x14ac:dyDescent="0.35">
      <c r="A42" s="91">
        <f t="shared" si="4"/>
        <v>44593</v>
      </c>
      <c r="B42" s="82">
        <v>26</v>
      </c>
      <c r="C42" s="75">
        <f t="shared" si="5"/>
        <v>39800.125450998683</v>
      </c>
      <c r="D42" s="92">
        <f t="shared" si="0"/>
        <v>155.88</v>
      </c>
      <c r="E42" s="92">
        <f t="shared" si="2"/>
        <v>242.68268873047987</v>
      </c>
      <c r="F42" s="92">
        <f t="shared" si="3"/>
        <v>397.7</v>
      </c>
      <c r="G42" s="92">
        <f t="shared" si="1"/>
        <v>39557.442762268205</v>
      </c>
    </row>
    <row r="43" spans="1:7" x14ac:dyDescent="0.35">
      <c r="A43" s="91">
        <f t="shared" si="4"/>
        <v>44621</v>
      </c>
      <c r="B43" s="82">
        <v>27</v>
      </c>
      <c r="C43" s="75">
        <f t="shared" si="5"/>
        <v>39557.442762268205</v>
      </c>
      <c r="D43" s="92">
        <f t="shared" si="0"/>
        <v>154.93</v>
      </c>
      <c r="E43" s="92">
        <f t="shared" si="2"/>
        <v>243.63319592800755</v>
      </c>
      <c r="F43" s="92">
        <f t="shared" si="3"/>
        <v>397.7</v>
      </c>
      <c r="G43" s="92">
        <f t="shared" si="1"/>
        <v>39313.809566340198</v>
      </c>
    </row>
    <row r="44" spans="1:7" x14ac:dyDescent="0.35">
      <c r="A44" s="91">
        <f t="shared" si="4"/>
        <v>44652</v>
      </c>
      <c r="B44" s="82">
        <v>28</v>
      </c>
      <c r="C44" s="75">
        <f t="shared" si="5"/>
        <v>39313.809566340198</v>
      </c>
      <c r="D44" s="92">
        <f t="shared" si="0"/>
        <v>153.97999999999999</v>
      </c>
      <c r="E44" s="92">
        <f t="shared" si="2"/>
        <v>244.58742594539228</v>
      </c>
      <c r="F44" s="92">
        <f t="shared" si="3"/>
        <v>397.7</v>
      </c>
      <c r="G44" s="92">
        <f t="shared" si="1"/>
        <v>39069.222140394806</v>
      </c>
    </row>
    <row r="45" spans="1:7" x14ac:dyDescent="0.35">
      <c r="A45" s="91">
        <f t="shared" si="4"/>
        <v>44682</v>
      </c>
      <c r="B45" s="82">
        <v>29</v>
      </c>
      <c r="C45" s="75">
        <f t="shared" si="5"/>
        <v>39069.222140394806</v>
      </c>
      <c r="D45" s="92">
        <f t="shared" si="0"/>
        <v>153.02000000000001</v>
      </c>
      <c r="E45" s="92">
        <f t="shared" si="2"/>
        <v>245.54539336367841</v>
      </c>
      <c r="F45" s="92">
        <f t="shared" si="3"/>
        <v>397.7</v>
      </c>
      <c r="G45" s="92">
        <f t="shared" si="1"/>
        <v>38823.676747031124</v>
      </c>
    </row>
    <row r="46" spans="1:7" x14ac:dyDescent="0.35">
      <c r="A46" s="91">
        <f t="shared" si="4"/>
        <v>44713</v>
      </c>
      <c r="B46" s="82">
        <v>30</v>
      </c>
      <c r="C46" s="75">
        <f t="shared" si="5"/>
        <v>38823.676747031124</v>
      </c>
      <c r="D46" s="92">
        <f t="shared" si="0"/>
        <v>152.06</v>
      </c>
      <c r="E46" s="92">
        <f t="shared" si="2"/>
        <v>246.50711282101949</v>
      </c>
      <c r="F46" s="92">
        <f t="shared" si="3"/>
        <v>397.7</v>
      </c>
      <c r="G46" s="92">
        <f t="shared" si="1"/>
        <v>38577.169634210106</v>
      </c>
    </row>
    <row r="47" spans="1:7" x14ac:dyDescent="0.35">
      <c r="A47" s="91">
        <f t="shared" si="4"/>
        <v>44743</v>
      </c>
      <c r="B47" s="82">
        <v>31</v>
      </c>
      <c r="C47" s="75">
        <f t="shared" si="5"/>
        <v>38577.169634210106</v>
      </c>
      <c r="D47" s="92">
        <f t="shared" si="0"/>
        <v>151.09</v>
      </c>
      <c r="E47" s="92">
        <f t="shared" si="2"/>
        <v>247.47259901290181</v>
      </c>
      <c r="F47" s="92">
        <f t="shared" si="3"/>
        <v>397.7</v>
      </c>
      <c r="G47" s="92">
        <f t="shared" si="1"/>
        <v>38329.697035197205</v>
      </c>
    </row>
    <row r="48" spans="1:7" x14ac:dyDescent="0.35">
      <c r="A48" s="91">
        <f t="shared" si="4"/>
        <v>44774</v>
      </c>
      <c r="B48" s="82">
        <v>32</v>
      </c>
      <c r="C48" s="75">
        <f t="shared" si="5"/>
        <v>38329.697035197205</v>
      </c>
      <c r="D48" s="92">
        <f t="shared" si="0"/>
        <v>150.12</v>
      </c>
      <c r="E48" s="92">
        <f t="shared" si="2"/>
        <v>248.44186669236902</v>
      </c>
      <c r="F48" s="92">
        <f t="shared" si="3"/>
        <v>397.7</v>
      </c>
      <c r="G48" s="92">
        <f t="shared" si="1"/>
        <v>38081.255168504838</v>
      </c>
    </row>
    <row r="49" spans="1:7" x14ac:dyDescent="0.35">
      <c r="A49" s="91">
        <f t="shared" si="4"/>
        <v>44805</v>
      </c>
      <c r="B49" s="82">
        <v>33</v>
      </c>
      <c r="C49" s="75">
        <f t="shared" si="5"/>
        <v>38081.255168504838</v>
      </c>
      <c r="D49" s="92">
        <f t="shared" si="0"/>
        <v>149.15</v>
      </c>
      <c r="E49" s="92">
        <f t="shared" si="2"/>
        <v>249.41493067024743</v>
      </c>
      <c r="F49" s="92">
        <f t="shared" si="3"/>
        <v>397.7</v>
      </c>
      <c r="G49" s="92">
        <f t="shared" si="1"/>
        <v>37831.840237834593</v>
      </c>
    </row>
    <row r="50" spans="1:7" x14ac:dyDescent="0.35">
      <c r="A50" s="91">
        <f t="shared" si="4"/>
        <v>44835</v>
      </c>
      <c r="B50" s="82">
        <v>34</v>
      </c>
      <c r="C50" s="75">
        <f t="shared" si="5"/>
        <v>37831.840237834593</v>
      </c>
      <c r="D50" s="92">
        <f t="shared" si="0"/>
        <v>148.16999999999999</v>
      </c>
      <c r="E50" s="92">
        <f t="shared" si="2"/>
        <v>250.39180581537261</v>
      </c>
      <c r="F50" s="92">
        <f t="shared" si="3"/>
        <v>397.7</v>
      </c>
      <c r="G50" s="92">
        <f t="shared" si="1"/>
        <v>37581.44843201922</v>
      </c>
    </row>
    <row r="51" spans="1:7" x14ac:dyDescent="0.35">
      <c r="A51" s="91">
        <f t="shared" si="4"/>
        <v>44866</v>
      </c>
      <c r="B51" s="82">
        <v>35</v>
      </c>
      <c r="C51" s="75">
        <f t="shared" si="5"/>
        <v>37581.44843201922</v>
      </c>
      <c r="D51" s="92">
        <f t="shared" si="0"/>
        <v>147.19</v>
      </c>
      <c r="E51" s="92">
        <f t="shared" si="2"/>
        <v>251.37250705481611</v>
      </c>
      <c r="F51" s="92">
        <f t="shared" si="3"/>
        <v>397.7</v>
      </c>
      <c r="G51" s="92">
        <f t="shared" si="1"/>
        <v>37330.075924964403</v>
      </c>
    </row>
    <row r="52" spans="1:7" x14ac:dyDescent="0.35">
      <c r="A52" s="91">
        <f t="shared" si="4"/>
        <v>44896</v>
      </c>
      <c r="B52" s="82">
        <v>36</v>
      </c>
      <c r="C52" s="75">
        <f t="shared" si="5"/>
        <v>37330.075924964403</v>
      </c>
      <c r="D52" s="92">
        <f t="shared" si="0"/>
        <v>146.21</v>
      </c>
      <c r="E52" s="92">
        <f t="shared" si="2"/>
        <v>252.35704937411415</v>
      </c>
      <c r="F52" s="92">
        <f t="shared" si="3"/>
        <v>397.7</v>
      </c>
      <c r="G52" s="92">
        <f t="shared" si="1"/>
        <v>37077.71887559029</v>
      </c>
    </row>
    <row r="53" spans="1:7" x14ac:dyDescent="0.35">
      <c r="A53" s="91">
        <f t="shared" si="4"/>
        <v>44927</v>
      </c>
      <c r="B53" s="82">
        <v>37</v>
      </c>
      <c r="C53" s="75">
        <f t="shared" si="5"/>
        <v>37077.71887559029</v>
      </c>
      <c r="D53" s="92">
        <f t="shared" si="0"/>
        <v>145.22</v>
      </c>
      <c r="E53" s="92">
        <f t="shared" si="2"/>
        <v>253.34544781749608</v>
      </c>
      <c r="F53" s="92">
        <f t="shared" si="3"/>
        <v>397.7</v>
      </c>
      <c r="G53" s="92">
        <f t="shared" si="1"/>
        <v>36824.373427772793</v>
      </c>
    </row>
    <row r="54" spans="1:7" x14ac:dyDescent="0.35">
      <c r="A54" s="91">
        <f t="shared" si="4"/>
        <v>44958</v>
      </c>
      <c r="B54" s="82">
        <v>38</v>
      </c>
      <c r="C54" s="75">
        <f t="shared" si="5"/>
        <v>36824.373427772793</v>
      </c>
      <c r="D54" s="92">
        <f t="shared" si="0"/>
        <v>144.22999999999999</v>
      </c>
      <c r="E54" s="92">
        <f t="shared" si="2"/>
        <v>254.33771748811463</v>
      </c>
      <c r="F54" s="92">
        <f t="shared" si="3"/>
        <v>397.7</v>
      </c>
      <c r="G54" s="92">
        <f t="shared" si="1"/>
        <v>36570.035710284676</v>
      </c>
    </row>
    <row r="55" spans="1:7" x14ac:dyDescent="0.35">
      <c r="A55" s="91">
        <f t="shared" si="4"/>
        <v>44986</v>
      </c>
      <c r="B55" s="82">
        <v>39</v>
      </c>
      <c r="C55" s="75">
        <f t="shared" si="5"/>
        <v>36570.035710284676</v>
      </c>
      <c r="D55" s="92">
        <f t="shared" si="0"/>
        <v>143.22999999999999</v>
      </c>
      <c r="E55" s="92">
        <f t="shared" si="2"/>
        <v>255.33387354827642</v>
      </c>
      <c r="F55" s="92">
        <f t="shared" si="3"/>
        <v>397.7</v>
      </c>
      <c r="G55" s="92">
        <f t="shared" si="1"/>
        <v>36314.7018367364</v>
      </c>
    </row>
    <row r="56" spans="1:7" x14ac:dyDescent="0.35">
      <c r="A56" s="91">
        <f t="shared" si="4"/>
        <v>45017</v>
      </c>
      <c r="B56" s="82">
        <v>40</v>
      </c>
      <c r="C56" s="75">
        <f t="shared" si="5"/>
        <v>36314.7018367364</v>
      </c>
      <c r="D56" s="92">
        <f t="shared" si="0"/>
        <v>142.22999999999999</v>
      </c>
      <c r="E56" s="92">
        <f t="shared" si="2"/>
        <v>256.33393121967384</v>
      </c>
      <c r="F56" s="92">
        <f t="shared" si="3"/>
        <v>397.7</v>
      </c>
      <c r="G56" s="92">
        <f t="shared" si="1"/>
        <v>36058.367905516723</v>
      </c>
    </row>
    <row r="57" spans="1:7" x14ac:dyDescent="0.35">
      <c r="A57" s="91">
        <f t="shared" si="4"/>
        <v>45047</v>
      </c>
      <c r="B57" s="82">
        <v>41</v>
      </c>
      <c r="C57" s="75">
        <f t="shared" si="5"/>
        <v>36058.367905516723</v>
      </c>
      <c r="D57" s="92">
        <f t="shared" si="0"/>
        <v>141.22999999999999</v>
      </c>
      <c r="E57" s="92">
        <f t="shared" si="2"/>
        <v>257.33790578361754</v>
      </c>
      <c r="F57" s="92">
        <f t="shared" si="3"/>
        <v>397.7</v>
      </c>
      <c r="G57" s="92">
        <f t="shared" si="1"/>
        <v>35801.029999733102</v>
      </c>
    </row>
    <row r="58" spans="1:7" x14ac:dyDescent="0.35">
      <c r="A58" s="91">
        <f t="shared" si="4"/>
        <v>45078</v>
      </c>
      <c r="B58" s="82">
        <v>42</v>
      </c>
      <c r="C58" s="75">
        <f t="shared" si="5"/>
        <v>35801.029999733102</v>
      </c>
      <c r="D58" s="92">
        <f t="shared" si="0"/>
        <v>140.22</v>
      </c>
      <c r="E58" s="92">
        <f t="shared" si="2"/>
        <v>258.34581258127002</v>
      </c>
      <c r="F58" s="92">
        <f t="shared" si="3"/>
        <v>397.7</v>
      </c>
      <c r="G58" s="92">
        <f t="shared" si="1"/>
        <v>35542.684187151834</v>
      </c>
    </row>
    <row r="59" spans="1:7" x14ac:dyDescent="0.35">
      <c r="A59" s="91">
        <f t="shared" si="4"/>
        <v>45108</v>
      </c>
      <c r="B59" s="82">
        <v>43</v>
      </c>
      <c r="C59" s="75">
        <f t="shared" si="5"/>
        <v>35542.684187151834</v>
      </c>
      <c r="D59" s="92">
        <f t="shared" si="0"/>
        <v>139.21</v>
      </c>
      <c r="E59" s="92">
        <f t="shared" si="2"/>
        <v>259.35766701388002</v>
      </c>
      <c r="F59" s="92">
        <f t="shared" si="3"/>
        <v>397.7</v>
      </c>
      <c r="G59" s="92">
        <f t="shared" si="1"/>
        <v>35283.326520137955</v>
      </c>
    </row>
    <row r="60" spans="1:7" x14ac:dyDescent="0.35">
      <c r="A60" s="91">
        <f t="shared" si="4"/>
        <v>45139</v>
      </c>
      <c r="B60" s="82">
        <v>44</v>
      </c>
      <c r="C60" s="75">
        <f t="shared" si="5"/>
        <v>35283.326520137955</v>
      </c>
      <c r="D60" s="92">
        <f t="shared" si="0"/>
        <v>138.19</v>
      </c>
      <c r="E60" s="92">
        <f t="shared" si="2"/>
        <v>260.3734845430177</v>
      </c>
      <c r="F60" s="92">
        <f t="shared" si="3"/>
        <v>397.7</v>
      </c>
      <c r="G60" s="92">
        <f t="shared" si="1"/>
        <v>35022.953035594939</v>
      </c>
    </row>
    <row r="61" spans="1:7" x14ac:dyDescent="0.35">
      <c r="A61" s="91">
        <f t="shared" si="4"/>
        <v>45170</v>
      </c>
      <c r="B61" s="82">
        <v>45</v>
      </c>
      <c r="C61" s="75">
        <f t="shared" si="5"/>
        <v>35022.953035594939</v>
      </c>
      <c r="D61" s="92">
        <f t="shared" si="0"/>
        <v>137.16999999999999</v>
      </c>
      <c r="E61" s="92">
        <f t="shared" si="2"/>
        <v>261.3932806908112</v>
      </c>
      <c r="F61" s="92">
        <f t="shared" si="3"/>
        <v>397.7</v>
      </c>
      <c r="G61" s="92">
        <f t="shared" si="1"/>
        <v>34761.559754904127</v>
      </c>
    </row>
    <row r="62" spans="1:7" x14ac:dyDescent="0.35">
      <c r="A62" s="91">
        <f t="shared" si="4"/>
        <v>45200</v>
      </c>
      <c r="B62" s="82">
        <v>46</v>
      </c>
      <c r="C62" s="75">
        <f t="shared" si="5"/>
        <v>34761.559754904127</v>
      </c>
      <c r="D62" s="92">
        <f t="shared" si="0"/>
        <v>136.15</v>
      </c>
      <c r="E62" s="92">
        <f t="shared" si="2"/>
        <v>262.41707104018354</v>
      </c>
      <c r="F62" s="92">
        <f t="shared" si="3"/>
        <v>397.7</v>
      </c>
      <c r="G62" s="92">
        <f t="shared" si="1"/>
        <v>34499.142683863945</v>
      </c>
    </row>
    <row r="63" spans="1:7" x14ac:dyDescent="0.35">
      <c r="A63" s="91">
        <f t="shared" si="4"/>
        <v>45231</v>
      </c>
      <c r="B63" s="82">
        <v>47</v>
      </c>
      <c r="C63" s="75">
        <f t="shared" si="5"/>
        <v>34499.142683863945</v>
      </c>
      <c r="D63" s="92">
        <f t="shared" si="0"/>
        <v>135.12</v>
      </c>
      <c r="E63" s="92">
        <f t="shared" si="2"/>
        <v>263.44487123509094</v>
      </c>
      <c r="F63" s="92">
        <f t="shared" si="3"/>
        <v>397.7</v>
      </c>
      <c r="G63" s="92">
        <f t="shared" si="1"/>
        <v>34235.697812628852</v>
      </c>
    </row>
    <row r="64" spans="1:7" x14ac:dyDescent="0.35">
      <c r="A64" s="91">
        <f t="shared" si="4"/>
        <v>45261</v>
      </c>
      <c r="B64" s="82">
        <v>48</v>
      </c>
      <c r="C64" s="75">
        <f t="shared" si="5"/>
        <v>34235.697812628852</v>
      </c>
      <c r="D64" s="92">
        <f t="shared" si="0"/>
        <v>134.09</v>
      </c>
      <c r="E64" s="92">
        <f t="shared" si="2"/>
        <v>264.47669698076174</v>
      </c>
      <c r="F64" s="92">
        <f t="shared" si="3"/>
        <v>397.7</v>
      </c>
      <c r="G64" s="92">
        <f t="shared" si="1"/>
        <v>33971.221115648092</v>
      </c>
    </row>
    <row r="65" spans="1:7" x14ac:dyDescent="0.35">
      <c r="A65" s="91">
        <f t="shared" si="4"/>
        <v>45292</v>
      </c>
      <c r="B65" s="82">
        <v>49</v>
      </c>
      <c r="C65" s="75">
        <f t="shared" si="5"/>
        <v>33971.221115648092</v>
      </c>
      <c r="D65" s="92">
        <f t="shared" si="0"/>
        <v>133.05000000000001</v>
      </c>
      <c r="E65" s="92">
        <f t="shared" si="2"/>
        <v>265.51256404393632</v>
      </c>
      <c r="F65" s="92">
        <f t="shared" si="3"/>
        <v>397.7</v>
      </c>
      <c r="G65" s="92">
        <f t="shared" si="1"/>
        <v>33705.708551604155</v>
      </c>
    </row>
    <row r="66" spans="1:7" x14ac:dyDescent="0.35">
      <c r="A66" s="91">
        <f t="shared" si="4"/>
        <v>45323</v>
      </c>
      <c r="B66" s="82">
        <v>50</v>
      </c>
      <c r="C66" s="75">
        <f t="shared" si="5"/>
        <v>33705.708551604155</v>
      </c>
      <c r="D66" s="92">
        <f t="shared" si="0"/>
        <v>132.01</v>
      </c>
      <c r="E66" s="92">
        <f t="shared" si="2"/>
        <v>266.55248825310844</v>
      </c>
      <c r="F66" s="92">
        <f t="shared" si="3"/>
        <v>397.7</v>
      </c>
      <c r="G66" s="92">
        <f t="shared" si="1"/>
        <v>33439.156063351045</v>
      </c>
    </row>
    <row r="67" spans="1:7" x14ac:dyDescent="0.35">
      <c r="A67" s="91">
        <f t="shared" si="4"/>
        <v>45352</v>
      </c>
      <c r="B67" s="82">
        <v>51</v>
      </c>
      <c r="C67" s="75">
        <f t="shared" si="5"/>
        <v>33439.156063351045</v>
      </c>
      <c r="D67" s="92">
        <f t="shared" si="0"/>
        <v>130.97</v>
      </c>
      <c r="E67" s="92">
        <f t="shared" si="2"/>
        <v>267.59648549876647</v>
      </c>
      <c r="F67" s="92">
        <f t="shared" si="3"/>
        <v>397.7</v>
      </c>
      <c r="G67" s="92">
        <f t="shared" si="1"/>
        <v>33171.559577852277</v>
      </c>
    </row>
    <row r="68" spans="1:7" x14ac:dyDescent="0.35">
      <c r="A68" s="91">
        <f t="shared" si="4"/>
        <v>45383</v>
      </c>
      <c r="B68" s="82">
        <v>52</v>
      </c>
      <c r="C68" s="75">
        <f t="shared" si="5"/>
        <v>33171.559577852277</v>
      </c>
      <c r="D68" s="92">
        <f t="shared" si="0"/>
        <v>129.91999999999999</v>
      </c>
      <c r="E68" s="92">
        <f t="shared" si="2"/>
        <v>268.64457173363661</v>
      </c>
      <c r="F68" s="92">
        <f t="shared" si="3"/>
        <v>397.7</v>
      </c>
      <c r="G68" s="92">
        <f t="shared" si="1"/>
        <v>32902.915006118637</v>
      </c>
    </row>
    <row r="69" spans="1:7" x14ac:dyDescent="0.35">
      <c r="A69" s="91">
        <f t="shared" si="4"/>
        <v>45413</v>
      </c>
      <c r="B69" s="82">
        <v>53</v>
      </c>
      <c r="C69" s="75">
        <f t="shared" si="5"/>
        <v>32902.915006118637</v>
      </c>
      <c r="D69" s="92">
        <f t="shared" si="0"/>
        <v>128.87</v>
      </c>
      <c r="E69" s="92">
        <f t="shared" si="2"/>
        <v>269.69676297292671</v>
      </c>
      <c r="F69" s="92">
        <f t="shared" si="3"/>
        <v>397.7</v>
      </c>
      <c r="G69" s="92">
        <f t="shared" si="1"/>
        <v>32633.218243145711</v>
      </c>
    </row>
    <row r="70" spans="1:7" x14ac:dyDescent="0.35">
      <c r="A70" s="91">
        <f t="shared" si="4"/>
        <v>45444</v>
      </c>
      <c r="B70" s="82">
        <v>54</v>
      </c>
      <c r="C70" s="75">
        <f t="shared" si="5"/>
        <v>32633.218243145711</v>
      </c>
      <c r="D70" s="92">
        <f t="shared" si="0"/>
        <v>127.81</v>
      </c>
      <c r="E70" s="92">
        <f t="shared" si="2"/>
        <v>270.75307529457069</v>
      </c>
      <c r="F70" s="92">
        <f t="shared" si="3"/>
        <v>397.7</v>
      </c>
      <c r="G70" s="92">
        <f t="shared" si="1"/>
        <v>32362.46516785114</v>
      </c>
    </row>
    <row r="71" spans="1:7" x14ac:dyDescent="0.35">
      <c r="A71" s="91">
        <f t="shared" si="4"/>
        <v>45474</v>
      </c>
      <c r="B71" s="82">
        <v>55</v>
      </c>
      <c r="C71" s="75">
        <f t="shared" si="5"/>
        <v>32362.46516785114</v>
      </c>
      <c r="D71" s="92">
        <f t="shared" si="0"/>
        <v>126.75</v>
      </c>
      <c r="E71" s="92">
        <f t="shared" si="2"/>
        <v>271.81352483947444</v>
      </c>
      <c r="F71" s="92">
        <f t="shared" si="3"/>
        <v>397.7</v>
      </c>
      <c r="G71" s="92">
        <f t="shared" si="1"/>
        <v>32090.651643011664</v>
      </c>
    </row>
    <row r="72" spans="1:7" x14ac:dyDescent="0.35">
      <c r="A72" s="91">
        <f t="shared" si="4"/>
        <v>45505</v>
      </c>
      <c r="B72" s="82">
        <v>56</v>
      </c>
      <c r="C72" s="75">
        <f t="shared" si="5"/>
        <v>32090.651643011664</v>
      </c>
      <c r="D72" s="92">
        <f t="shared" si="0"/>
        <v>125.69</v>
      </c>
      <c r="E72" s="92">
        <f t="shared" si="2"/>
        <v>272.87812781176228</v>
      </c>
      <c r="F72" s="92">
        <f t="shared" si="3"/>
        <v>397.7</v>
      </c>
      <c r="G72" s="92">
        <f t="shared" si="1"/>
        <v>31817.7735151999</v>
      </c>
    </row>
    <row r="73" spans="1:7" x14ac:dyDescent="0.35">
      <c r="A73" s="91">
        <f t="shared" si="4"/>
        <v>45536</v>
      </c>
      <c r="B73" s="82">
        <v>57</v>
      </c>
      <c r="C73" s="75">
        <f t="shared" si="5"/>
        <v>31817.7735151999</v>
      </c>
      <c r="D73" s="92">
        <f t="shared" si="0"/>
        <v>124.62</v>
      </c>
      <c r="E73" s="92">
        <f t="shared" si="2"/>
        <v>273.94690047902503</v>
      </c>
      <c r="F73" s="92">
        <f t="shared" si="3"/>
        <v>397.7</v>
      </c>
      <c r="G73" s="92">
        <f t="shared" si="1"/>
        <v>31543.826614720874</v>
      </c>
    </row>
    <row r="74" spans="1:7" x14ac:dyDescent="0.35">
      <c r="A74" s="91">
        <f t="shared" si="4"/>
        <v>45566</v>
      </c>
      <c r="B74" s="82">
        <v>58</v>
      </c>
      <c r="C74" s="75">
        <f t="shared" si="5"/>
        <v>31543.826614720874</v>
      </c>
      <c r="D74" s="92">
        <f t="shared" si="0"/>
        <v>123.55</v>
      </c>
      <c r="E74" s="92">
        <f t="shared" si="2"/>
        <v>275.01985917256792</v>
      </c>
      <c r="F74" s="92">
        <f t="shared" si="3"/>
        <v>397.7</v>
      </c>
      <c r="G74" s="92">
        <f t="shared" si="1"/>
        <v>31268.806755548307</v>
      </c>
    </row>
    <row r="75" spans="1:7" x14ac:dyDescent="0.35">
      <c r="A75" s="91">
        <f t="shared" si="4"/>
        <v>45597</v>
      </c>
      <c r="B75" s="82">
        <v>59</v>
      </c>
      <c r="C75" s="75">
        <f t="shared" si="5"/>
        <v>31268.806755548307</v>
      </c>
      <c r="D75" s="92">
        <f t="shared" si="0"/>
        <v>122.47</v>
      </c>
      <c r="E75" s="92">
        <f t="shared" si="2"/>
        <v>276.09702028766054</v>
      </c>
      <c r="F75" s="92">
        <f t="shared" si="3"/>
        <v>397.7</v>
      </c>
      <c r="G75" s="92">
        <f t="shared" si="1"/>
        <v>30992.709735260647</v>
      </c>
    </row>
    <row r="76" spans="1:7" x14ac:dyDescent="0.35">
      <c r="A76" s="91">
        <f t="shared" si="4"/>
        <v>45627</v>
      </c>
      <c r="B76" s="82">
        <v>60</v>
      </c>
      <c r="C76" s="75">
        <f>G75</f>
        <v>30992.709735260647</v>
      </c>
      <c r="D76" s="92">
        <f t="shared" si="0"/>
        <v>121.39</v>
      </c>
      <c r="E76" s="92">
        <f t="shared" si="2"/>
        <v>277.17840028378714</v>
      </c>
      <c r="F76" s="92">
        <f t="shared" si="3"/>
        <v>397.7</v>
      </c>
      <c r="G76" s="92">
        <f>C76-E76</f>
        <v>30715.531334976858</v>
      </c>
    </row>
    <row r="77" spans="1:7" x14ac:dyDescent="0.35">
      <c r="A77" s="91">
        <f t="shared" si="4"/>
        <v>45658</v>
      </c>
      <c r="B77" s="82">
        <v>61</v>
      </c>
      <c r="C77" s="75">
        <f t="shared" ref="C77:C136" si="6">G76</f>
        <v>30715.531334976858</v>
      </c>
      <c r="D77" s="92">
        <f t="shared" si="0"/>
        <v>120.3</v>
      </c>
      <c r="E77" s="92">
        <f t="shared" si="2"/>
        <v>278.26401568489865</v>
      </c>
      <c r="F77" s="92">
        <f t="shared" si="3"/>
        <v>397.7</v>
      </c>
      <c r="G77" s="92">
        <f t="shared" ref="G77:G137" si="7">C77-E77</f>
        <v>30437.267319291961</v>
      </c>
    </row>
    <row r="78" spans="1:7" x14ac:dyDescent="0.35">
      <c r="A78" s="91">
        <f t="shared" si="4"/>
        <v>45689</v>
      </c>
      <c r="B78" s="82">
        <v>62</v>
      </c>
      <c r="C78" s="75">
        <f t="shared" si="6"/>
        <v>30437.267319291961</v>
      </c>
      <c r="D78" s="92">
        <f t="shared" si="0"/>
        <v>119.21</v>
      </c>
      <c r="E78" s="92">
        <f t="shared" si="2"/>
        <v>279.35388307966451</v>
      </c>
      <c r="F78" s="92">
        <f t="shared" si="3"/>
        <v>397.7</v>
      </c>
      <c r="G78" s="92">
        <f t="shared" si="7"/>
        <v>30157.913436212297</v>
      </c>
    </row>
    <row r="79" spans="1:7" x14ac:dyDescent="0.35">
      <c r="A79" s="91">
        <f t="shared" si="4"/>
        <v>45717</v>
      </c>
      <c r="B79" s="82">
        <v>63</v>
      </c>
      <c r="C79" s="75">
        <f t="shared" si="6"/>
        <v>30157.913436212297</v>
      </c>
      <c r="D79" s="92">
        <f t="shared" si="0"/>
        <v>118.12</v>
      </c>
      <c r="E79" s="92">
        <f t="shared" si="2"/>
        <v>280.44801912172653</v>
      </c>
      <c r="F79" s="92">
        <f t="shared" si="3"/>
        <v>397.7</v>
      </c>
      <c r="G79" s="92">
        <f t="shared" si="7"/>
        <v>29877.465417090571</v>
      </c>
    </row>
    <row r="80" spans="1:7" x14ac:dyDescent="0.35">
      <c r="A80" s="91">
        <f t="shared" si="4"/>
        <v>45748</v>
      </c>
      <c r="B80" s="82">
        <v>64</v>
      </c>
      <c r="C80" s="75">
        <f t="shared" si="6"/>
        <v>29877.465417090571</v>
      </c>
      <c r="D80" s="92">
        <f t="shared" si="0"/>
        <v>117.02</v>
      </c>
      <c r="E80" s="92">
        <f t="shared" si="2"/>
        <v>281.54644052995332</v>
      </c>
      <c r="F80" s="92">
        <f t="shared" si="3"/>
        <v>397.7</v>
      </c>
      <c r="G80" s="92">
        <f t="shared" si="7"/>
        <v>29595.918976560617</v>
      </c>
    </row>
    <row r="81" spans="1:7" x14ac:dyDescent="0.35">
      <c r="A81" s="91">
        <f t="shared" si="4"/>
        <v>45778</v>
      </c>
      <c r="B81" s="82">
        <v>65</v>
      </c>
      <c r="C81" s="75">
        <f t="shared" si="6"/>
        <v>29595.918976560617</v>
      </c>
      <c r="D81" s="92">
        <f t="shared" si="0"/>
        <v>115.92</v>
      </c>
      <c r="E81" s="92">
        <f t="shared" si="2"/>
        <v>282.64916408869561</v>
      </c>
      <c r="F81" s="92">
        <f t="shared" si="3"/>
        <v>397.7</v>
      </c>
      <c r="G81" s="92">
        <f t="shared" si="7"/>
        <v>29313.269812471921</v>
      </c>
    </row>
    <row r="82" spans="1:7" x14ac:dyDescent="0.35">
      <c r="A82" s="91">
        <f t="shared" si="4"/>
        <v>45809</v>
      </c>
      <c r="B82" s="82">
        <v>66</v>
      </c>
      <c r="C82" s="75">
        <f t="shared" si="6"/>
        <v>29313.269812471921</v>
      </c>
      <c r="D82" s="92">
        <f t="shared" ref="D82:D136" si="8">ROUND(C82*$E$13/12,2)</f>
        <v>114.81</v>
      </c>
      <c r="E82" s="92">
        <f t="shared" si="2"/>
        <v>283.75620664804302</v>
      </c>
      <c r="F82" s="92">
        <f t="shared" si="3"/>
        <v>397.7</v>
      </c>
      <c r="G82" s="92">
        <f t="shared" si="7"/>
        <v>29029.513605823879</v>
      </c>
    </row>
    <row r="83" spans="1:7" x14ac:dyDescent="0.35">
      <c r="A83" s="91">
        <f t="shared" si="4"/>
        <v>45839</v>
      </c>
      <c r="B83" s="82">
        <v>67</v>
      </c>
      <c r="C83" s="75">
        <f t="shared" si="6"/>
        <v>29029.513605823879</v>
      </c>
      <c r="D83" s="92">
        <f t="shared" si="8"/>
        <v>113.7</v>
      </c>
      <c r="E83" s="92">
        <f t="shared" ref="E83:E136" si="9">PPMT($E$13/12,B83,$E$7-1,-$C$18,$E$12,0)</f>
        <v>284.86758512408113</v>
      </c>
      <c r="F83" s="92">
        <f t="shared" ref="F83:F136" si="10">ROUND(PMT($E$13/12,$E$7-1,-$C$18,$E$12),2)</f>
        <v>397.7</v>
      </c>
      <c r="G83" s="92">
        <f t="shared" si="7"/>
        <v>28744.646020699798</v>
      </c>
    </row>
    <row r="84" spans="1:7" x14ac:dyDescent="0.35">
      <c r="A84" s="91">
        <f t="shared" ref="A84:A136" si="11">EDATE(A83,1)</f>
        <v>45870</v>
      </c>
      <c r="B84" s="82">
        <v>68</v>
      </c>
      <c r="C84" s="75">
        <f t="shared" si="6"/>
        <v>28744.646020699798</v>
      </c>
      <c r="D84" s="92">
        <f t="shared" si="8"/>
        <v>112.58</v>
      </c>
      <c r="E84" s="92">
        <f t="shared" si="9"/>
        <v>285.98331649915048</v>
      </c>
      <c r="F84" s="92">
        <f t="shared" si="10"/>
        <v>397.7</v>
      </c>
      <c r="G84" s="92">
        <f t="shared" si="7"/>
        <v>28458.662704200648</v>
      </c>
    </row>
    <row r="85" spans="1:7" x14ac:dyDescent="0.35">
      <c r="A85" s="91">
        <f t="shared" si="11"/>
        <v>45901</v>
      </c>
      <c r="B85" s="82">
        <v>69</v>
      </c>
      <c r="C85" s="75">
        <f t="shared" si="6"/>
        <v>28458.662704200648</v>
      </c>
      <c r="D85" s="92">
        <f t="shared" si="8"/>
        <v>111.46</v>
      </c>
      <c r="E85" s="92">
        <f t="shared" si="9"/>
        <v>287.10341782210548</v>
      </c>
      <c r="F85" s="92">
        <f t="shared" si="10"/>
        <v>397.7</v>
      </c>
      <c r="G85" s="92">
        <f t="shared" si="7"/>
        <v>28171.559286378542</v>
      </c>
    </row>
    <row r="86" spans="1:7" x14ac:dyDescent="0.35">
      <c r="A86" s="91">
        <f t="shared" si="11"/>
        <v>45931</v>
      </c>
      <c r="B86" s="82">
        <v>70</v>
      </c>
      <c r="C86" s="75">
        <f t="shared" si="6"/>
        <v>28171.559286378542</v>
      </c>
      <c r="D86" s="92">
        <f t="shared" si="8"/>
        <v>110.34</v>
      </c>
      <c r="E86" s="92">
        <f t="shared" si="9"/>
        <v>288.2279062085754</v>
      </c>
      <c r="F86" s="92">
        <f t="shared" si="10"/>
        <v>397.7</v>
      </c>
      <c r="G86" s="92">
        <f t="shared" si="7"/>
        <v>27883.331380169966</v>
      </c>
    </row>
    <row r="87" spans="1:7" x14ac:dyDescent="0.35">
      <c r="A87" s="91">
        <f t="shared" si="11"/>
        <v>45962</v>
      </c>
      <c r="B87" s="82">
        <v>71</v>
      </c>
      <c r="C87" s="75">
        <f t="shared" si="6"/>
        <v>27883.331380169966</v>
      </c>
      <c r="D87" s="92">
        <f t="shared" si="8"/>
        <v>109.21</v>
      </c>
      <c r="E87" s="92">
        <f t="shared" si="9"/>
        <v>289.35679884122567</v>
      </c>
      <c r="F87" s="92">
        <f t="shared" si="10"/>
        <v>397.7</v>
      </c>
      <c r="G87" s="92">
        <f t="shared" si="7"/>
        <v>27593.974581328741</v>
      </c>
    </row>
    <row r="88" spans="1:7" x14ac:dyDescent="0.35">
      <c r="A88" s="91">
        <f t="shared" si="11"/>
        <v>45992</v>
      </c>
      <c r="B88" s="82">
        <v>72</v>
      </c>
      <c r="C88" s="75">
        <f t="shared" si="6"/>
        <v>27593.974581328741</v>
      </c>
      <c r="D88" s="92">
        <f t="shared" si="8"/>
        <v>108.08</v>
      </c>
      <c r="E88" s="92">
        <f t="shared" si="9"/>
        <v>290.49011297002045</v>
      </c>
      <c r="F88" s="92">
        <f t="shared" si="10"/>
        <v>397.7</v>
      </c>
      <c r="G88" s="92">
        <f t="shared" si="7"/>
        <v>27303.484468358722</v>
      </c>
    </row>
    <row r="89" spans="1:7" x14ac:dyDescent="0.35">
      <c r="A89" s="91">
        <f t="shared" si="11"/>
        <v>46023</v>
      </c>
      <c r="B89" s="82">
        <v>73</v>
      </c>
      <c r="C89" s="75">
        <f t="shared" si="6"/>
        <v>27303.484468358722</v>
      </c>
      <c r="D89" s="92">
        <f t="shared" si="8"/>
        <v>106.94</v>
      </c>
      <c r="E89" s="92">
        <f t="shared" si="9"/>
        <v>291.62786591248636</v>
      </c>
      <c r="F89" s="92">
        <f t="shared" si="10"/>
        <v>397.7</v>
      </c>
      <c r="G89" s="92">
        <f t="shared" si="7"/>
        <v>27011.856602446234</v>
      </c>
    </row>
    <row r="90" spans="1:7" x14ac:dyDescent="0.35">
      <c r="A90" s="91">
        <f t="shared" si="11"/>
        <v>46054</v>
      </c>
      <c r="B90" s="82">
        <v>74</v>
      </c>
      <c r="C90" s="75">
        <f t="shared" si="6"/>
        <v>27011.856602446234</v>
      </c>
      <c r="D90" s="92">
        <f t="shared" si="8"/>
        <v>105.8</v>
      </c>
      <c r="E90" s="92">
        <f t="shared" si="9"/>
        <v>292.77007505397694</v>
      </c>
      <c r="F90" s="92">
        <f t="shared" si="10"/>
        <v>397.7</v>
      </c>
      <c r="G90" s="92">
        <f t="shared" si="7"/>
        <v>26719.086527392257</v>
      </c>
    </row>
    <row r="91" spans="1:7" x14ac:dyDescent="0.35">
      <c r="A91" s="91">
        <f t="shared" si="11"/>
        <v>46082</v>
      </c>
      <c r="B91" s="82">
        <v>75</v>
      </c>
      <c r="C91" s="75">
        <f t="shared" si="6"/>
        <v>26719.086527392257</v>
      </c>
      <c r="D91" s="92">
        <f t="shared" si="8"/>
        <v>104.65</v>
      </c>
      <c r="E91" s="92">
        <f t="shared" si="9"/>
        <v>293.9167578479383</v>
      </c>
      <c r="F91" s="92">
        <f t="shared" si="10"/>
        <v>397.7</v>
      </c>
      <c r="G91" s="92">
        <f t="shared" si="7"/>
        <v>26425.169769544318</v>
      </c>
    </row>
    <row r="92" spans="1:7" x14ac:dyDescent="0.35">
      <c r="A92" s="91">
        <f t="shared" si="11"/>
        <v>46113</v>
      </c>
      <c r="B92" s="82">
        <v>76</v>
      </c>
      <c r="C92" s="75">
        <f t="shared" si="6"/>
        <v>26425.169769544318</v>
      </c>
      <c r="D92" s="92">
        <f t="shared" si="8"/>
        <v>103.5</v>
      </c>
      <c r="E92" s="92">
        <f t="shared" si="9"/>
        <v>295.06793181617616</v>
      </c>
      <c r="F92" s="92">
        <f t="shared" si="10"/>
        <v>397.7</v>
      </c>
      <c r="G92" s="92">
        <f t="shared" si="7"/>
        <v>26130.101837728143</v>
      </c>
    </row>
    <row r="93" spans="1:7" x14ac:dyDescent="0.35">
      <c r="A93" s="91">
        <f t="shared" si="11"/>
        <v>46143</v>
      </c>
      <c r="B93" s="82">
        <v>77</v>
      </c>
      <c r="C93" s="75">
        <f t="shared" si="6"/>
        <v>26130.101837728143</v>
      </c>
      <c r="D93" s="92">
        <f t="shared" si="8"/>
        <v>102.34</v>
      </c>
      <c r="E93" s="92">
        <f t="shared" si="9"/>
        <v>296.22361454912277</v>
      </c>
      <c r="F93" s="92">
        <f t="shared" si="10"/>
        <v>397.7</v>
      </c>
      <c r="G93" s="92">
        <f t="shared" si="7"/>
        <v>25833.878223179021</v>
      </c>
    </row>
    <row r="94" spans="1:7" x14ac:dyDescent="0.35">
      <c r="A94" s="91">
        <f t="shared" si="11"/>
        <v>46174</v>
      </c>
      <c r="B94" s="82">
        <v>78</v>
      </c>
      <c r="C94" s="75">
        <f t="shared" si="6"/>
        <v>25833.878223179021</v>
      </c>
      <c r="D94" s="92">
        <f t="shared" si="8"/>
        <v>101.18</v>
      </c>
      <c r="E94" s="92">
        <f t="shared" si="9"/>
        <v>297.38382370610685</v>
      </c>
      <c r="F94" s="92">
        <f t="shared" si="10"/>
        <v>397.7</v>
      </c>
      <c r="G94" s="92">
        <f t="shared" si="7"/>
        <v>25536.494399472915</v>
      </c>
    </row>
    <row r="95" spans="1:7" x14ac:dyDescent="0.35">
      <c r="A95" s="91">
        <f t="shared" si="11"/>
        <v>46204</v>
      </c>
      <c r="B95" s="82">
        <v>79</v>
      </c>
      <c r="C95" s="75">
        <f t="shared" si="6"/>
        <v>25536.494399472915</v>
      </c>
      <c r="D95" s="92">
        <f t="shared" si="8"/>
        <v>100.02</v>
      </c>
      <c r="E95" s="92">
        <f t="shared" si="9"/>
        <v>298.54857701562247</v>
      </c>
      <c r="F95" s="92">
        <f t="shared" si="10"/>
        <v>397.7</v>
      </c>
      <c r="G95" s="92">
        <f t="shared" si="7"/>
        <v>25237.945822457292</v>
      </c>
    </row>
    <row r="96" spans="1:7" x14ac:dyDescent="0.35">
      <c r="A96" s="91">
        <f t="shared" si="11"/>
        <v>46235</v>
      </c>
      <c r="B96" s="82">
        <v>80</v>
      </c>
      <c r="C96" s="75">
        <f t="shared" si="6"/>
        <v>25237.945822457292</v>
      </c>
      <c r="D96" s="92">
        <f t="shared" si="8"/>
        <v>98.85</v>
      </c>
      <c r="E96" s="92">
        <f t="shared" si="9"/>
        <v>299.71789227560032</v>
      </c>
      <c r="F96" s="92">
        <f t="shared" si="10"/>
        <v>397.7</v>
      </c>
      <c r="G96" s="92">
        <f t="shared" si="7"/>
        <v>24938.227930181692</v>
      </c>
    </row>
    <row r="97" spans="1:7" x14ac:dyDescent="0.35">
      <c r="A97" s="91">
        <f t="shared" si="11"/>
        <v>46266</v>
      </c>
      <c r="B97" s="82">
        <v>81</v>
      </c>
      <c r="C97" s="75">
        <f t="shared" si="6"/>
        <v>24938.227930181692</v>
      </c>
      <c r="D97" s="92">
        <f t="shared" si="8"/>
        <v>97.67</v>
      </c>
      <c r="E97" s="92">
        <f t="shared" si="9"/>
        <v>300.89178735367972</v>
      </c>
      <c r="F97" s="92">
        <f t="shared" si="10"/>
        <v>397.7</v>
      </c>
      <c r="G97" s="92">
        <f t="shared" si="7"/>
        <v>24637.336142828011</v>
      </c>
    </row>
    <row r="98" spans="1:7" x14ac:dyDescent="0.35">
      <c r="A98" s="91">
        <f t="shared" si="11"/>
        <v>46296</v>
      </c>
      <c r="B98" s="82">
        <v>82</v>
      </c>
      <c r="C98" s="75">
        <f t="shared" si="6"/>
        <v>24637.336142828011</v>
      </c>
      <c r="D98" s="92">
        <f t="shared" si="8"/>
        <v>96.5</v>
      </c>
      <c r="E98" s="92">
        <f t="shared" si="9"/>
        <v>302.07028018748167</v>
      </c>
      <c r="F98" s="92">
        <f t="shared" si="10"/>
        <v>397.7</v>
      </c>
      <c r="G98" s="92">
        <f t="shared" si="7"/>
        <v>24335.265862640528</v>
      </c>
    </row>
    <row r="99" spans="1:7" x14ac:dyDescent="0.35">
      <c r="A99" s="91">
        <f t="shared" si="11"/>
        <v>46327</v>
      </c>
      <c r="B99" s="82">
        <v>83</v>
      </c>
      <c r="C99" s="75">
        <f t="shared" si="6"/>
        <v>24335.265862640528</v>
      </c>
      <c r="D99" s="92">
        <f t="shared" si="8"/>
        <v>95.31</v>
      </c>
      <c r="E99" s="92">
        <f t="shared" si="9"/>
        <v>303.25338878488259</v>
      </c>
      <c r="F99" s="92">
        <f t="shared" si="10"/>
        <v>397.7</v>
      </c>
      <c r="G99" s="92">
        <f t="shared" si="7"/>
        <v>24032.012473855644</v>
      </c>
    </row>
    <row r="100" spans="1:7" x14ac:dyDescent="0.35">
      <c r="A100" s="91">
        <f t="shared" si="11"/>
        <v>46357</v>
      </c>
      <c r="B100" s="82">
        <v>84</v>
      </c>
      <c r="C100" s="75">
        <f t="shared" si="6"/>
        <v>24032.012473855644</v>
      </c>
      <c r="D100" s="92">
        <f t="shared" si="8"/>
        <v>94.13</v>
      </c>
      <c r="E100" s="92">
        <f t="shared" si="9"/>
        <v>304.44113122429007</v>
      </c>
      <c r="F100" s="92">
        <f t="shared" si="10"/>
        <v>397.7</v>
      </c>
      <c r="G100" s="92">
        <f t="shared" si="7"/>
        <v>23727.571342631352</v>
      </c>
    </row>
    <row r="101" spans="1:7" x14ac:dyDescent="0.35">
      <c r="A101" s="91">
        <f t="shared" si="11"/>
        <v>46388</v>
      </c>
      <c r="B101" s="82">
        <v>85</v>
      </c>
      <c r="C101" s="75">
        <f t="shared" si="6"/>
        <v>23727.571342631352</v>
      </c>
      <c r="D101" s="92">
        <f t="shared" si="8"/>
        <v>92.93</v>
      </c>
      <c r="E101" s="92">
        <f t="shared" si="9"/>
        <v>305.63352565491851</v>
      </c>
      <c r="F101" s="92">
        <f t="shared" si="10"/>
        <v>397.7</v>
      </c>
      <c r="G101" s="92">
        <f t="shared" si="7"/>
        <v>23421.937816976435</v>
      </c>
    </row>
    <row r="102" spans="1:7" x14ac:dyDescent="0.35">
      <c r="A102" s="91">
        <f t="shared" si="11"/>
        <v>46419</v>
      </c>
      <c r="B102" s="82">
        <v>86</v>
      </c>
      <c r="C102" s="75">
        <f t="shared" si="6"/>
        <v>23421.937816976435</v>
      </c>
      <c r="D102" s="92">
        <f t="shared" si="8"/>
        <v>91.74</v>
      </c>
      <c r="E102" s="92">
        <f t="shared" si="9"/>
        <v>306.83059029706698</v>
      </c>
      <c r="F102" s="92">
        <f t="shared" si="10"/>
        <v>397.7</v>
      </c>
      <c r="G102" s="92">
        <f t="shared" si="7"/>
        <v>23115.107226679367</v>
      </c>
    </row>
    <row r="103" spans="1:7" x14ac:dyDescent="0.35">
      <c r="A103" s="91">
        <f t="shared" si="11"/>
        <v>46447</v>
      </c>
      <c r="B103" s="82">
        <v>87</v>
      </c>
      <c r="C103" s="75">
        <f t="shared" si="6"/>
        <v>23115.107226679367</v>
      </c>
      <c r="D103" s="92">
        <f t="shared" si="8"/>
        <v>90.53</v>
      </c>
      <c r="E103" s="92">
        <f t="shared" si="9"/>
        <v>308.03234344239712</v>
      </c>
      <c r="F103" s="92">
        <f t="shared" si="10"/>
        <v>397.7</v>
      </c>
      <c r="G103" s="92">
        <f t="shared" si="7"/>
        <v>22807.074883236972</v>
      </c>
    </row>
    <row r="104" spans="1:7" x14ac:dyDescent="0.35">
      <c r="A104" s="91">
        <f t="shared" si="11"/>
        <v>46478</v>
      </c>
      <c r="B104" s="82">
        <v>88</v>
      </c>
      <c r="C104" s="75">
        <f t="shared" si="6"/>
        <v>22807.074883236972</v>
      </c>
      <c r="D104" s="92">
        <f t="shared" si="8"/>
        <v>89.33</v>
      </c>
      <c r="E104" s="92">
        <f t="shared" si="9"/>
        <v>309.23880345421321</v>
      </c>
      <c r="F104" s="92">
        <f t="shared" si="10"/>
        <v>397.7</v>
      </c>
      <c r="G104" s="92">
        <f t="shared" si="7"/>
        <v>22497.836079782759</v>
      </c>
    </row>
    <row r="105" spans="1:7" x14ac:dyDescent="0.35">
      <c r="A105" s="91">
        <f t="shared" si="11"/>
        <v>46508</v>
      </c>
      <c r="B105" s="82">
        <v>89</v>
      </c>
      <c r="C105" s="75">
        <f t="shared" si="6"/>
        <v>22497.836079782759</v>
      </c>
      <c r="D105" s="92">
        <f t="shared" si="8"/>
        <v>88.12</v>
      </c>
      <c r="E105" s="92">
        <f t="shared" si="9"/>
        <v>310.44998876774218</v>
      </c>
      <c r="F105" s="92">
        <f t="shared" si="10"/>
        <v>397.7</v>
      </c>
      <c r="G105" s="92">
        <f t="shared" si="7"/>
        <v>22187.386091015018</v>
      </c>
    </row>
    <row r="106" spans="1:7" x14ac:dyDescent="0.35">
      <c r="A106" s="91">
        <f t="shared" si="11"/>
        <v>46539</v>
      </c>
      <c r="B106" s="82">
        <v>90</v>
      </c>
      <c r="C106" s="75">
        <f t="shared" si="6"/>
        <v>22187.386091015018</v>
      </c>
      <c r="D106" s="92">
        <f t="shared" si="8"/>
        <v>86.9</v>
      </c>
      <c r="E106" s="92">
        <f t="shared" si="9"/>
        <v>311.66591789041593</v>
      </c>
      <c r="F106" s="92">
        <f t="shared" si="10"/>
        <v>397.7</v>
      </c>
      <c r="G106" s="92">
        <f t="shared" si="7"/>
        <v>21875.720173124602</v>
      </c>
    </row>
    <row r="107" spans="1:7" x14ac:dyDescent="0.35">
      <c r="A107" s="91">
        <f t="shared" si="11"/>
        <v>46569</v>
      </c>
      <c r="B107" s="82">
        <v>91</v>
      </c>
      <c r="C107" s="75">
        <f t="shared" si="6"/>
        <v>21875.720173124602</v>
      </c>
      <c r="D107" s="92">
        <f t="shared" si="8"/>
        <v>85.68</v>
      </c>
      <c r="E107" s="92">
        <f t="shared" si="9"/>
        <v>312.88660940215334</v>
      </c>
      <c r="F107" s="92">
        <f t="shared" si="10"/>
        <v>397.7</v>
      </c>
      <c r="G107" s="92">
        <f t="shared" si="7"/>
        <v>21562.833563722448</v>
      </c>
    </row>
    <row r="108" spans="1:7" x14ac:dyDescent="0.35">
      <c r="A108" s="91">
        <f t="shared" si="11"/>
        <v>46600</v>
      </c>
      <c r="B108" s="82">
        <v>92</v>
      </c>
      <c r="C108" s="75">
        <f t="shared" si="6"/>
        <v>21562.833563722448</v>
      </c>
      <c r="D108" s="92">
        <f t="shared" si="8"/>
        <v>84.45</v>
      </c>
      <c r="E108" s="92">
        <f t="shared" si="9"/>
        <v>314.11208195564507</v>
      </c>
      <c r="F108" s="92">
        <f t="shared" si="10"/>
        <v>397.7</v>
      </c>
      <c r="G108" s="92">
        <f t="shared" si="7"/>
        <v>21248.721481766803</v>
      </c>
    </row>
    <row r="109" spans="1:7" x14ac:dyDescent="0.35">
      <c r="A109" s="91">
        <f t="shared" si="11"/>
        <v>46631</v>
      </c>
      <c r="B109" s="82">
        <v>93</v>
      </c>
      <c r="C109" s="75">
        <f t="shared" si="6"/>
        <v>21248.721481766803</v>
      </c>
      <c r="D109" s="92">
        <f t="shared" si="8"/>
        <v>83.22</v>
      </c>
      <c r="E109" s="92">
        <f t="shared" si="9"/>
        <v>315.34235427663805</v>
      </c>
      <c r="F109" s="92">
        <f t="shared" si="10"/>
        <v>397.7</v>
      </c>
      <c r="G109" s="92">
        <f t="shared" si="7"/>
        <v>20933.379127490163</v>
      </c>
    </row>
    <row r="110" spans="1:7" x14ac:dyDescent="0.35">
      <c r="A110" s="91">
        <f t="shared" si="11"/>
        <v>46661</v>
      </c>
      <c r="B110" s="82">
        <v>94</v>
      </c>
      <c r="C110" s="75">
        <f t="shared" si="6"/>
        <v>20933.379127490163</v>
      </c>
      <c r="D110" s="92">
        <f t="shared" si="8"/>
        <v>81.99</v>
      </c>
      <c r="E110" s="92">
        <f t="shared" si="9"/>
        <v>316.57744516422156</v>
      </c>
      <c r="F110" s="92">
        <f t="shared" si="10"/>
        <v>397.7</v>
      </c>
      <c r="G110" s="92">
        <f t="shared" si="7"/>
        <v>20616.801682325942</v>
      </c>
    </row>
    <row r="111" spans="1:7" x14ac:dyDescent="0.35">
      <c r="A111" s="91">
        <f t="shared" si="11"/>
        <v>46692</v>
      </c>
      <c r="B111" s="82">
        <v>95</v>
      </c>
      <c r="C111" s="75">
        <f t="shared" si="6"/>
        <v>20616.801682325942</v>
      </c>
      <c r="D111" s="92">
        <f t="shared" si="8"/>
        <v>80.75</v>
      </c>
      <c r="E111" s="92">
        <f t="shared" si="9"/>
        <v>317.81737349111478</v>
      </c>
      <c r="F111" s="92">
        <f t="shared" si="10"/>
        <v>397.7</v>
      </c>
      <c r="G111" s="92">
        <f t="shared" si="7"/>
        <v>20298.984308834828</v>
      </c>
    </row>
    <row r="112" spans="1:7" x14ac:dyDescent="0.35">
      <c r="A112" s="91">
        <f t="shared" si="11"/>
        <v>46722</v>
      </c>
      <c r="B112" s="82">
        <v>96</v>
      </c>
      <c r="C112" s="75">
        <f t="shared" si="6"/>
        <v>20298.984308834828</v>
      </c>
      <c r="D112" s="92">
        <f t="shared" si="8"/>
        <v>79.5</v>
      </c>
      <c r="E112" s="92">
        <f t="shared" si="9"/>
        <v>319.06215820395494</v>
      </c>
      <c r="F112" s="92">
        <f t="shared" si="10"/>
        <v>397.7</v>
      </c>
      <c r="G112" s="92">
        <f t="shared" si="7"/>
        <v>19979.922150630871</v>
      </c>
    </row>
    <row r="113" spans="1:12" x14ac:dyDescent="0.35">
      <c r="A113" s="91">
        <f t="shared" si="11"/>
        <v>46753</v>
      </c>
      <c r="B113" s="82">
        <v>97</v>
      </c>
      <c r="C113" s="75">
        <f t="shared" si="6"/>
        <v>19979.922150630871</v>
      </c>
      <c r="D113" s="92">
        <f t="shared" si="8"/>
        <v>78.25</v>
      </c>
      <c r="E113" s="92">
        <f t="shared" si="9"/>
        <v>320.31181832358715</v>
      </c>
      <c r="F113" s="92">
        <f t="shared" si="10"/>
        <v>397.7</v>
      </c>
      <c r="G113" s="92">
        <f t="shared" si="7"/>
        <v>19659.610332307286</v>
      </c>
    </row>
    <row r="114" spans="1:12" x14ac:dyDescent="0.35">
      <c r="A114" s="91">
        <f t="shared" si="11"/>
        <v>46784</v>
      </c>
      <c r="B114" s="82">
        <v>98</v>
      </c>
      <c r="C114" s="75">
        <f t="shared" si="6"/>
        <v>19659.610332307286</v>
      </c>
      <c r="D114" s="92">
        <f t="shared" si="8"/>
        <v>77</v>
      </c>
      <c r="E114" s="92">
        <f t="shared" si="9"/>
        <v>321.56637294535449</v>
      </c>
      <c r="F114" s="92">
        <f t="shared" si="10"/>
        <v>397.7</v>
      </c>
      <c r="G114" s="92">
        <f t="shared" si="7"/>
        <v>19338.04395936193</v>
      </c>
    </row>
    <row r="115" spans="1:12" x14ac:dyDescent="0.35">
      <c r="A115" s="91">
        <f t="shared" si="11"/>
        <v>46813</v>
      </c>
      <c r="B115" s="82">
        <v>99</v>
      </c>
      <c r="C115" s="75">
        <f t="shared" si="6"/>
        <v>19338.04395936193</v>
      </c>
      <c r="D115" s="92">
        <f t="shared" si="8"/>
        <v>75.739999999999995</v>
      </c>
      <c r="E115" s="92">
        <f t="shared" si="9"/>
        <v>322.82584123939051</v>
      </c>
      <c r="F115" s="92">
        <f t="shared" si="10"/>
        <v>397.7</v>
      </c>
      <c r="G115" s="92">
        <f t="shared" si="7"/>
        <v>19015.218118122539</v>
      </c>
    </row>
    <row r="116" spans="1:12" x14ac:dyDescent="0.35">
      <c r="A116" s="91">
        <f t="shared" si="11"/>
        <v>46844</v>
      </c>
      <c r="B116" s="82">
        <v>100</v>
      </c>
      <c r="C116" s="75">
        <f t="shared" si="6"/>
        <v>19015.218118122539</v>
      </c>
      <c r="D116" s="92">
        <f t="shared" si="8"/>
        <v>74.48</v>
      </c>
      <c r="E116" s="92">
        <f t="shared" si="9"/>
        <v>324.09024245091138</v>
      </c>
      <c r="F116" s="92">
        <f t="shared" si="10"/>
        <v>397.7</v>
      </c>
      <c r="G116" s="92">
        <f t="shared" si="7"/>
        <v>18691.127875671627</v>
      </c>
    </row>
    <row r="117" spans="1:12" x14ac:dyDescent="0.35">
      <c r="A117" s="91">
        <f t="shared" si="11"/>
        <v>46874</v>
      </c>
      <c r="B117" s="82">
        <v>101</v>
      </c>
      <c r="C117" s="75">
        <f t="shared" si="6"/>
        <v>18691.127875671627</v>
      </c>
      <c r="D117" s="92">
        <f t="shared" si="8"/>
        <v>73.209999999999994</v>
      </c>
      <c r="E117" s="92">
        <f t="shared" si="9"/>
        <v>325.35959590051084</v>
      </c>
      <c r="F117" s="92">
        <f t="shared" si="10"/>
        <v>397.7</v>
      </c>
      <c r="G117" s="92">
        <f t="shared" si="7"/>
        <v>18365.768279771117</v>
      </c>
    </row>
    <row r="118" spans="1:12" x14ac:dyDescent="0.35">
      <c r="A118" s="91">
        <f t="shared" si="11"/>
        <v>46905</v>
      </c>
      <c r="B118" s="82">
        <v>102</v>
      </c>
      <c r="C118" s="75">
        <f t="shared" si="6"/>
        <v>18365.768279771117</v>
      </c>
      <c r="D118" s="92">
        <f t="shared" si="8"/>
        <v>71.930000000000007</v>
      </c>
      <c r="E118" s="92">
        <f t="shared" si="9"/>
        <v>326.63392098445451</v>
      </c>
      <c r="F118" s="92">
        <f t="shared" si="10"/>
        <v>397.7</v>
      </c>
      <c r="G118" s="92">
        <f t="shared" si="7"/>
        <v>18039.134358786661</v>
      </c>
    </row>
    <row r="119" spans="1:12" x14ac:dyDescent="0.35">
      <c r="A119" s="91">
        <f t="shared" si="11"/>
        <v>46935</v>
      </c>
      <c r="B119" s="82">
        <v>103</v>
      </c>
      <c r="C119" s="75">
        <f t="shared" si="6"/>
        <v>18039.134358786661</v>
      </c>
      <c r="D119" s="92">
        <f t="shared" si="8"/>
        <v>70.650000000000006</v>
      </c>
      <c r="E119" s="92">
        <f t="shared" si="9"/>
        <v>327.91323717497687</v>
      </c>
      <c r="F119" s="92">
        <f t="shared" si="10"/>
        <v>397.7</v>
      </c>
      <c r="G119" s="92">
        <f t="shared" si="7"/>
        <v>17711.221121611685</v>
      </c>
    </row>
    <row r="120" spans="1:12" x14ac:dyDescent="0.35">
      <c r="A120" s="91">
        <f t="shared" si="11"/>
        <v>46966</v>
      </c>
      <c r="B120" s="82">
        <v>104</v>
      </c>
      <c r="C120" s="75">
        <f t="shared" si="6"/>
        <v>17711.221121611685</v>
      </c>
      <c r="D120" s="92">
        <f t="shared" si="8"/>
        <v>69.37</v>
      </c>
      <c r="E120" s="92">
        <f t="shared" si="9"/>
        <v>329.19756402057891</v>
      </c>
      <c r="F120" s="92">
        <f t="shared" si="10"/>
        <v>397.7</v>
      </c>
      <c r="G120" s="92">
        <f t="shared" si="7"/>
        <v>17382.023557591107</v>
      </c>
    </row>
    <row r="121" spans="1:12" x14ac:dyDescent="0.35">
      <c r="A121" s="91">
        <f t="shared" si="11"/>
        <v>46997</v>
      </c>
      <c r="B121" s="82">
        <v>105</v>
      </c>
      <c r="C121" s="75">
        <f t="shared" si="6"/>
        <v>17382.023557591107</v>
      </c>
      <c r="D121" s="92">
        <f t="shared" si="8"/>
        <v>68.08</v>
      </c>
      <c r="E121" s="92">
        <f t="shared" si="9"/>
        <v>330.48692114632621</v>
      </c>
      <c r="F121" s="92">
        <f t="shared" si="10"/>
        <v>397.7</v>
      </c>
      <c r="G121" s="92">
        <f t="shared" si="7"/>
        <v>17051.53663644478</v>
      </c>
    </row>
    <row r="122" spans="1:12" x14ac:dyDescent="0.35">
      <c r="A122" s="91">
        <f t="shared" si="11"/>
        <v>47027</v>
      </c>
      <c r="B122" s="82">
        <v>106</v>
      </c>
      <c r="C122" s="75">
        <f t="shared" si="6"/>
        <v>17051.53663644478</v>
      </c>
      <c r="D122" s="92">
        <f t="shared" si="8"/>
        <v>66.790000000000006</v>
      </c>
      <c r="E122" s="92">
        <f t="shared" si="9"/>
        <v>331.78132825414929</v>
      </c>
      <c r="F122" s="92">
        <f t="shared" si="10"/>
        <v>397.7</v>
      </c>
      <c r="G122" s="92">
        <f t="shared" si="7"/>
        <v>16719.75530819063</v>
      </c>
    </row>
    <row r="123" spans="1:12" x14ac:dyDescent="0.35">
      <c r="A123" s="91">
        <f t="shared" si="11"/>
        <v>47058</v>
      </c>
      <c r="B123" s="82">
        <v>107</v>
      </c>
      <c r="C123" s="75">
        <f t="shared" si="6"/>
        <v>16719.75530819063</v>
      </c>
      <c r="D123" s="92">
        <f t="shared" si="8"/>
        <v>65.489999999999995</v>
      </c>
      <c r="E123" s="92">
        <f t="shared" si="9"/>
        <v>333.08080512314467</v>
      </c>
      <c r="F123" s="92">
        <f t="shared" si="10"/>
        <v>397.7</v>
      </c>
      <c r="G123" s="92">
        <f t="shared" si="7"/>
        <v>16386.674503067487</v>
      </c>
    </row>
    <row r="124" spans="1:12" x14ac:dyDescent="0.35">
      <c r="A124" s="91">
        <f t="shared" si="11"/>
        <v>47088</v>
      </c>
      <c r="B124" s="82">
        <v>108</v>
      </c>
      <c r="C124" s="75">
        <f t="shared" si="6"/>
        <v>16386.674503067487</v>
      </c>
      <c r="D124" s="92">
        <f t="shared" si="8"/>
        <v>64.180000000000007</v>
      </c>
      <c r="E124" s="92">
        <f t="shared" si="9"/>
        <v>334.38537160987704</v>
      </c>
      <c r="F124" s="92">
        <f t="shared" si="10"/>
        <v>397.7</v>
      </c>
      <c r="G124" s="92">
        <f t="shared" si="7"/>
        <v>16052.28913145761</v>
      </c>
    </row>
    <row r="125" spans="1:12" x14ac:dyDescent="0.35">
      <c r="A125" s="91">
        <f t="shared" si="11"/>
        <v>47119</v>
      </c>
      <c r="B125" s="82">
        <v>109</v>
      </c>
      <c r="C125" s="75">
        <f t="shared" si="6"/>
        <v>16052.28913145761</v>
      </c>
      <c r="D125" s="92">
        <f t="shared" si="8"/>
        <v>62.87</v>
      </c>
      <c r="E125" s="92">
        <f t="shared" si="9"/>
        <v>335.69504764868236</v>
      </c>
      <c r="F125" s="92">
        <f t="shared" si="10"/>
        <v>397.7</v>
      </c>
      <c r="G125" s="92">
        <f t="shared" si="7"/>
        <v>15716.594083808928</v>
      </c>
    </row>
    <row r="126" spans="1:12" x14ac:dyDescent="0.35">
      <c r="A126" s="91">
        <f t="shared" si="11"/>
        <v>47150</v>
      </c>
      <c r="B126" s="82">
        <v>110</v>
      </c>
      <c r="C126" s="75">
        <f t="shared" si="6"/>
        <v>15716.594083808928</v>
      </c>
      <c r="D126" s="92">
        <f t="shared" si="8"/>
        <v>61.56</v>
      </c>
      <c r="E126" s="92">
        <f t="shared" si="9"/>
        <v>337.00985325197303</v>
      </c>
      <c r="F126" s="92">
        <f t="shared" si="10"/>
        <v>397.7</v>
      </c>
      <c r="G126" s="92">
        <f t="shared" si="7"/>
        <v>15379.584230556955</v>
      </c>
    </row>
    <row r="127" spans="1:12" x14ac:dyDescent="0.35">
      <c r="A127" s="91">
        <f t="shared" si="11"/>
        <v>47178</v>
      </c>
      <c r="B127" s="82">
        <v>111</v>
      </c>
      <c r="C127" s="75">
        <f t="shared" si="6"/>
        <v>15379.584230556955</v>
      </c>
      <c r="D127" s="92">
        <f t="shared" si="8"/>
        <v>60.24</v>
      </c>
      <c r="E127" s="92">
        <f t="shared" si="9"/>
        <v>338.32980851054327</v>
      </c>
      <c r="F127" s="92">
        <f t="shared" si="10"/>
        <v>397.7</v>
      </c>
      <c r="G127" s="92">
        <f t="shared" si="7"/>
        <v>15041.254422046411</v>
      </c>
    </row>
    <row r="128" spans="1:12" x14ac:dyDescent="0.35">
      <c r="A128" s="91">
        <f t="shared" si="11"/>
        <v>47209</v>
      </c>
      <c r="B128" s="82">
        <v>112</v>
      </c>
      <c r="C128" s="75">
        <f t="shared" si="6"/>
        <v>15041.254422046411</v>
      </c>
      <c r="D128" s="92">
        <f t="shared" si="8"/>
        <v>58.91</v>
      </c>
      <c r="E128" s="92">
        <f t="shared" si="9"/>
        <v>339.65493359387625</v>
      </c>
      <c r="F128" s="92">
        <f t="shared" si="10"/>
        <v>397.7</v>
      </c>
      <c r="G128" s="92">
        <f t="shared" si="7"/>
        <v>14701.599488452535</v>
      </c>
      <c r="L128" s="131"/>
    </row>
    <row r="129" spans="1:12" x14ac:dyDescent="0.35">
      <c r="A129" s="91">
        <f t="shared" si="11"/>
        <v>47239</v>
      </c>
      <c r="B129" s="82">
        <v>113</v>
      </c>
      <c r="C129" s="75">
        <f t="shared" si="6"/>
        <v>14701.599488452535</v>
      </c>
      <c r="D129" s="92">
        <f t="shared" si="8"/>
        <v>57.58</v>
      </c>
      <c r="E129" s="92">
        <f t="shared" si="9"/>
        <v>340.98524875045229</v>
      </c>
      <c r="F129" s="92">
        <f t="shared" si="10"/>
        <v>397.7</v>
      </c>
      <c r="G129" s="92">
        <f t="shared" si="7"/>
        <v>14360.614239702083</v>
      </c>
      <c r="L129" s="131"/>
    </row>
    <row r="130" spans="1:12" x14ac:dyDescent="0.35">
      <c r="A130" s="91">
        <f t="shared" si="11"/>
        <v>47270</v>
      </c>
      <c r="B130" s="82">
        <v>114</v>
      </c>
      <c r="C130" s="75">
        <f t="shared" si="6"/>
        <v>14360.614239702083</v>
      </c>
      <c r="D130" s="92">
        <f t="shared" si="8"/>
        <v>56.25</v>
      </c>
      <c r="E130" s="92">
        <f t="shared" si="9"/>
        <v>342.32077430805822</v>
      </c>
      <c r="F130" s="92">
        <f t="shared" si="10"/>
        <v>397.7</v>
      </c>
      <c r="G130" s="92">
        <f t="shared" si="7"/>
        <v>14018.293465394025</v>
      </c>
    </row>
    <row r="131" spans="1:12" x14ac:dyDescent="0.35">
      <c r="A131" s="91">
        <f t="shared" si="11"/>
        <v>47300</v>
      </c>
      <c r="B131" s="82">
        <v>115</v>
      </c>
      <c r="C131" s="75">
        <f t="shared" si="6"/>
        <v>14018.293465394025</v>
      </c>
      <c r="D131" s="92">
        <f t="shared" si="8"/>
        <v>54.9</v>
      </c>
      <c r="E131" s="92">
        <f t="shared" si="9"/>
        <v>343.66153067409806</v>
      </c>
      <c r="F131" s="92">
        <f t="shared" si="10"/>
        <v>397.7</v>
      </c>
      <c r="G131" s="92">
        <f t="shared" si="7"/>
        <v>13674.631934719926</v>
      </c>
    </row>
    <row r="132" spans="1:12" x14ac:dyDescent="0.35">
      <c r="A132" s="91">
        <f t="shared" si="11"/>
        <v>47331</v>
      </c>
      <c r="B132" s="82">
        <v>116</v>
      </c>
      <c r="C132" s="75">
        <f t="shared" si="6"/>
        <v>13674.631934719926</v>
      </c>
      <c r="D132" s="92">
        <f t="shared" si="8"/>
        <v>53.56</v>
      </c>
      <c r="E132" s="92">
        <f t="shared" si="9"/>
        <v>345.00753833590494</v>
      </c>
      <c r="F132" s="92">
        <f t="shared" si="10"/>
        <v>397.7</v>
      </c>
      <c r="G132" s="92">
        <f t="shared" si="7"/>
        <v>13329.624396384021</v>
      </c>
    </row>
    <row r="133" spans="1:12" x14ac:dyDescent="0.35">
      <c r="A133" s="91">
        <f t="shared" si="11"/>
        <v>47362</v>
      </c>
      <c r="B133" s="82">
        <v>117</v>
      </c>
      <c r="C133" s="75">
        <f t="shared" si="6"/>
        <v>13329.624396384021</v>
      </c>
      <c r="D133" s="92">
        <f t="shared" si="8"/>
        <v>52.21</v>
      </c>
      <c r="E133" s="92">
        <f t="shared" si="9"/>
        <v>346.35881786105392</v>
      </c>
      <c r="F133" s="92">
        <f t="shared" si="10"/>
        <v>397.7</v>
      </c>
      <c r="G133" s="92">
        <f t="shared" si="7"/>
        <v>12983.265578522967</v>
      </c>
    </row>
    <row r="134" spans="1:12" x14ac:dyDescent="0.35">
      <c r="A134" s="91">
        <f t="shared" si="11"/>
        <v>47392</v>
      </c>
      <c r="B134" s="82">
        <v>118</v>
      </c>
      <c r="C134" s="75">
        <f t="shared" si="6"/>
        <v>12983.265578522967</v>
      </c>
      <c r="D134" s="92">
        <f t="shared" si="8"/>
        <v>50.85</v>
      </c>
      <c r="E134" s="92">
        <f t="shared" si="9"/>
        <v>347.7153898976764</v>
      </c>
      <c r="F134" s="92">
        <f t="shared" si="10"/>
        <v>397.7</v>
      </c>
      <c r="G134" s="92">
        <f t="shared" si="7"/>
        <v>12635.550188625291</v>
      </c>
    </row>
    <row r="135" spans="1:12" x14ac:dyDescent="0.35">
      <c r="A135" s="91">
        <f t="shared" si="11"/>
        <v>47423</v>
      </c>
      <c r="B135" s="82">
        <v>119</v>
      </c>
      <c r="C135" s="75">
        <f t="shared" si="6"/>
        <v>12635.550188625291</v>
      </c>
      <c r="D135" s="92">
        <f t="shared" si="8"/>
        <v>49.49</v>
      </c>
      <c r="E135" s="92">
        <f t="shared" si="9"/>
        <v>349.07727517477565</v>
      </c>
      <c r="F135" s="92">
        <f t="shared" si="10"/>
        <v>397.7</v>
      </c>
      <c r="G135" s="92">
        <f t="shared" si="7"/>
        <v>12286.472913450516</v>
      </c>
    </row>
    <row r="136" spans="1:12" x14ac:dyDescent="0.35">
      <c r="A136" s="91">
        <f t="shared" si="11"/>
        <v>47453</v>
      </c>
      <c r="B136" s="82">
        <v>120</v>
      </c>
      <c r="C136" s="75">
        <f t="shared" si="6"/>
        <v>12286.472913450516</v>
      </c>
      <c r="D136" s="92">
        <f t="shared" si="8"/>
        <v>48.12</v>
      </c>
      <c r="E136" s="92">
        <f t="shared" si="9"/>
        <v>350.44449450254348</v>
      </c>
      <c r="F136" s="92">
        <f t="shared" si="10"/>
        <v>397.7</v>
      </c>
      <c r="G136" s="92">
        <f t="shared" si="7"/>
        <v>11936.028418947972</v>
      </c>
    </row>
    <row r="137" spans="1:12" x14ac:dyDescent="0.35">
      <c r="A137" s="91">
        <v>47499</v>
      </c>
      <c r="B137" s="82">
        <v>121</v>
      </c>
      <c r="C137" s="75">
        <f>G136</f>
        <v>11936.028418947972</v>
      </c>
      <c r="D137" s="92">
        <f>ROUND(C137*$E$13/12,2)*16/31</f>
        <v>24.129032258064516</v>
      </c>
      <c r="E137" s="92">
        <f>(C137-E12)*16/31</f>
        <v>113.59402268282382</v>
      </c>
      <c r="F137" s="92">
        <f>D137+E137</f>
        <v>137.72305494088835</v>
      </c>
      <c r="G137" s="92">
        <f t="shared" si="7"/>
        <v>11822.434396265147</v>
      </c>
      <c r="J137" s="13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35"/>
  <sheetViews>
    <sheetView workbookViewId="0">
      <selection activeCell="K32" sqref="K32"/>
    </sheetView>
  </sheetViews>
  <sheetFormatPr defaultColWidth="9.453125" defaultRowHeight="14.5" x14ac:dyDescent="0.35"/>
  <cols>
    <col min="1" max="1" width="9.453125" style="83"/>
    <col min="2" max="2" width="7.54296875" style="83" customWidth="1"/>
    <col min="3" max="3" width="14.54296875" style="83" customWidth="1"/>
    <col min="4" max="4" width="14.453125" style="83" customWidth="1"/>
    <col min="5" max="7" width="14.54296875" style="83" customWidth="1"/>
    <col min="8" max="10" width="9.453125" style="83"/>
    <col min="11" max="11" width="11" style="83" customWidth="1"/>
    <col min="12" max="16384" width="9.453125" style="83"/>
  </cols>
  <sheetData>
    <row r="1" spans="1:16" x14ac:dyDescent="0.35">
      <c r="A1" s="69"/>
      <c r="B1" s="69"/>
      <c r="C1" s="69"/>
      <c r="D1" s="69"/>
      <c r="E1" s="69"/>
      <c r="F1" s="69"/>
      <c r="G1" s="70"/>
    </row>
    <row r="2" spans="1:16" x14ac:dyDescent="0.35">
      <c r="A2" s="69"/>
      <c r="B2" s="69"/>
      <c r="C2" s="69"/>
      <c r="D2" s="69"/>
      <c r="E2" s="69"/>
      <c r="F2" s="71"/>
      <c r="G2" s="72"/>
    </row>
    <row r="3" spans="1:16" x14ac:dyDescent="0.35">
      <c r="A3" s="69"/>
      <c r="B3" s="69"/>
      <c r="C3" s="69"/>
      <c r="D3" s="69"/>
      <c r="E3" s="69"/>
      <c r="F3" s="71"/>
      <c r="G3" s="72"/>
      <c r="K3" s="120"/>
      <c r="L3" s="120"/>
    </row>
    <row r="4" spans="1:16" ht="21" x14ac:dyDescent="0.5">
      <c r="A4" s="69"/>
      <c r="B4" s="73" t="s">
        <v>56</v>
      </c>
      <c r="C4" s="69"/>
      <c r="D4" s="69"/>
      <c r="E4" s="74"/>
      <c r="F4" s="75"/>
      <c r="G4" s="69"/>
      <c r="K4" s="114"/>
      <c r="L4" s="115"/>
      <c r="M4" s="116"/>
      <c r="N4" s="107"/>
      <c r="O4" s="106"/>
    </row>
    <row r="5" spans="1:16" x14ac:dyDescent="0.35">
      <c r="A5" s="69"/>
      <c r="B5" s="69"/>
      <c r="C5" s="69"/>
      <c r="D5" s="69"/>
      <c r="E5" s="69"/>
      <c r="F5" s="75"/>
      <c r="G5" s="69"/>
      <c r="K5" s="114"/>
      <c r="L5" s="115"/>
      <c r="M5" s="116"/>
      <c r="N5" s="105"/>
      <c r="O5" s="106"/>
    </row>
    <row r="6" spans="1:16" x14ac:dyDescent="0.35">
      <c r="A6" s="69"/>
      <c r="B6" s="76" t="s">
        <v>59</v>
      </c>
      <c r="C6" s="77"/>
      <c r="D6" s="78"/>
      <c r="E6" s="79">
        <v>43846</v>
      </c>
      <c r="F6" s="80"/>
      <c r="G6" s="69"/>
      <c r="K6" s="114"/>
      <c r="L6" s="115"/>
      <c r="M6" s="116"/>
      <c r="N6" s="94"/>
      <c r="O6" s="94"/>
    </row>
    <row r="7" spans="1:16" x14ac:dyDescent="0.35">
      <c r="A7" s="69"/>
      <c r="B7" s="81" t="s">
        <v>61</v>
      </c>
      <c r="C7" s="82"/>
      <c r="E7" s="84">
        <v>121</v>
      </c>
      <c r="F7" s="85" t="s">
        <v>62</v>
      </c>
      <c r="G7" s="69"/>
      <c r="K7" s="114"/>
      <c r="L7" s="115"/>
      <c r="M7" s="116"/>
      <c r="N7" s="96"/>
      <c r="O7" s="96"/>
    </row>
    <row r="8" spans="1:16" x14ac:dyDescent="0.35">
      <c r="A8" s="69"/>
      <c r="B8" s="81" t="s">
        <v>79</v>
      </c>
      <c r="C8" s="82"/>
      <c r="D8" s="104">
        <f>E6-1</f>
        <v>43845</v>
      </c>
      <c r="E8" s="93">
        <v>829972.94266431697</v>
      </c>
      <c r="F8" s="85" t="s">
        <v>65</v>
      </c>
      <c r="G8" s="69"/>
      <c r="K8" s="114"/>
      <c r="L8" s="115"/>
      <c r="M8" s="116"/>
      <c r="N8" s="96"/>
      <c r="O8" s="96"/>
    </row>
    <row r="9" spans="1:16" x14ac:dyDescent="0.35">
      <c r="A9" s="69"/>
      <c r="B9" s="81" t="s">
        <v>80</v>
      </c>
      <c r="C9" s="82"/>
      <c r="D9" s="104">
        <f>EDATE(D8,E7)</f>
        <v>47529</v>
      </c>
      <c r="E9" s="93">
        <v>81198.833333333299</v>
      </c>
      <c r="F9" s="85" t="s">
        <v>65</v>
      </c>
      <c r="G9" s="69"/>
      <c r="K9" s="94"/>
      <c r="L9" s="97"/>
      <c r="M9" s="94"/>
      <c r="N9" s="96"/>
      <c r="O9" s="96"/>
    </row>
    <row r="10" spans="1:16" x14ac:dyDescent="0.35">
      <c r="A10" s="69"/>
      <c r="B10" s="81" t="s">
        <v>68</v>
      </c>
      <c r="C10" s="82"/>
      <c r="E10" s="86">
        <v>1</v>
      </c>
      <c r="F10" s="85"/>
      <c r="G10" s="69"/>
      <c r="M10" s="97"/>
      <c r="N10" s="97"/>
      <c r="O10" s="97"/>
    </row>
    <row r="11" spans="1:16" x14ac:dyDescent="0.35">
      <c r="A11" s="69"/>
      <c r="B11" s="113" t="s">
        <v>71</v>
      </c>
      <c r="C11" s="117"/>
      <c r="D11" s="118"/>
      <c r="E11" s="141">
        <v>4.7E-2</v>
      </c>
      <c r="F11" s="87"/>
      <c r="G11" s="88"/>
      <c r="K11" s="95"/>
      <c r="L11" s="95"/>
      <c r="M11" s="96"/>
      <c r="N11" s="96"/>
      <c r="O11" s="96"/>
      <c r="P11" s="97"/>
    </row>
    <row r="12" spans="1:16" x14ac:dyDescent="0.35">
      <c r="A12" s="69"/>
      <c r="B12" s="84"/>
      <c r="C12" s="82"/>
      <c r="E12" s="89"/>
      <c r="F12" s="84"/>
      <c r="G12" s="88"/>
      <c r="K12" s="95"/>
      <c r="L12" s="95"/>
      <c r="M12" s="96"/>
      <c r="N12" s="96"/>
      <c r="O12" s="96"/>
      <c r="P12" s="97"/>
    </row>
    <row r="13" spans="1:16" x14ac:dyDescent="0.35">
      <c r="K13" s="95"/>
      <c r="L13" s="95"/>
      <c r="M13" s="96"/>
      <c r="N13" s="96"/>
      <c r="O13" s="96"/>
      <c r="P13" s="97"/>
    </row>
    <row r="14" spans="1:16" ht="15" thickBot="1" x14ac:dyDescent="0.4">
      <c r="A14" s="90" t="s">
        <v>72</v>
      </c>
      <c r="B14" s="90" t="s">
        <v>73</v>
      </c>
      <c r="C14" s="90" t="s">
        <v>74</v>
      </c>
      <c r="D14" s="90" t="s">
        <v>75</v>
      </c>
      <c r="E14" s="90" t="s">
        <v>76</v>
      </c>
      <c r="F14" s="90" t="s">
        <v>77</v>
      </c>
      <c r="G14" s="90" t="s">
        <v>78</v>
      </c>
      <c r="K14" s="95"/>
      <c r="L14" s="95"/>
      <c r="M14" s="96"/>
      <c r="N14" s="96"/>
      <c r="O14" s="96"/>
      <c r="P14" s="97"/>
    </row>
    <row r="15" spans="1:16" x14ac:dyDescent="0.35">
      <c r="A15" s="91">
        <f>E6</f>
        <v>43846</v>
      </c>
      <c r="B15" s="82">
        <v>1</v>
      </c>
      <c r="C15" s="75">
        <f>E8</f>
        <v>829972.94266431697</v>
      </c>
      <c r="D15" s="92">
        <f>ROUND(C15*$E$11/12,2)*15/31</f>
        <v>1572.9338709677418</v>
      </c>
      <c r="E15" s="92">
        <f>PPMT($E$11/12,B15,$E$7,-$E$8,$E$9,0)*15/31</f>
        <v>2346.3597317048284</v>
      </c>
      <c r="F15" s="92">
        <f>D15+E15</f>
        <v>3919.2936026725702</v>
      </c>
      <c r="G15" s="92">
        <f>C15-E15</f>
        <v>827626.58293261216</v>
      </c>
      <c r="K15" s="95"/>
      <c r="L15" s="95"/>
      <c r="M15" s="96"/>
      <c r="N15" s="96"/>
      <c r="O15" s="96"/>
      <c r="P15" s="97"/>
    </row>
    <row r="16" spans="1:16" x14ac:dyDescent="0.35">
      <c r="A16" s="91">
        <v>43862</v>
      </c>
      <c r="B16" s="82">
        <v>2</v>
      </c>
      <c r="C16" s="75">
        <f>G15</f>
        <v>827626.58293261216</v>
      </c>
      <c r="D16" s="92">
        <f>ROUND(C16*$E$11/12,2)</f>
        <v>3241.54</v>
      </c>
      <c r="E16" s="92">
        <f>F16-D16</f>
        <v>4884.51</v>
      </c>
      <c r="F16" s="92">
        <f>ROUND(PMT($E$11/12,$E$7-1,-$C$16,$E$9),2)</f>
        <v>8126.05</v>
      </c>
      <c r="G16" s="92">
        <f>C16-E16</f>
        <v>822742.07293261215</v>
      </c>
      <c r="K16" s="95"/>
      <c r="L16" s="95"/>
      <c r="M16" s="96"/>
      <c r="N16" s="96"/>
      <c r="O16" s="96"/>
      <c r="P16" s="97"/>
    </row>
    <row r="17" spans="1:16" x14ac:dyDescent="0.35">
      <c r="A17" s="91">
        <f>EDATE(A16,1)</f>
        <v>43891</v>
      </c>
      <c r="B17" s="82">
        <v>3</v>
      </c>
      <c r="C17" s="75">
        <f>G16</f>
        <v>822742.07293261215</v>
      </c>
      <c r="D17" s="92">
        <f t="shared" ref="D17:D73" si="0">ROUND(C17*$E$11/12,2)</f>
        <v>3222.41</v>
      </c>
      <c r="E17" s="92">
        <f>F17-D17</f>
        <v>4903.6400000000003</v>
      </c>
      <c r="F17" s="92">
        <f t="shared" ref="F17:F80" si="1">F16</f>
        <v>8126.05</v>
      </c>
      <c r="G17" s="92">
        <f t="shared" ref="G17:G73" si="2">C17-E17</f>
        <v>817838.43293261214</v>
      </c>
      <c r="K17" s="95"/>
      <c r="L17" s="95"/>
      <c r="M17" s="96"/>
      <c r="N17" s="96"/>
      <c r="O17" s="96"/>
      <c r="P17" s="97"/>
    </row>
    <row r="18" spans="1:16" x14ac:dyDescent="0.35">
      <c r="A18" s="91">
        <f t="shared" ref="A18:A81" si="3">EDATE(A17,1)</f>
        <v>43922</v>
      </c>
      <c r="B18" s="82">
        <v>4</v>
      </c>
      <c r="C18" s="75">
        <f t="shared" ref="C18:C73" si="4">G17</f>
        <v>817838.43293261214</v>
      </c>
      <c r="D18" s="92">
        <f t="shared" si="0"/>
        <v>3203.2</v>
      </c>
      <c r="E18" s="92">
        <f t="shared" ref="E18:E73" si="5">F18-D18</f>
        <v>4922.8500000000004</v>
      </c>
      <c r="F18" s="92">
        <f t="shared" si="1"/>
        <v>8126.05</v>
      </c>
      <c r="G18" s="92">
        <f t="shared" si="2"/>
        <v>812915.58293261216</v>
      </c>
      <c r="K18" s="95"/>
      <c r="L18" s="95"/>
      <c r="M18" s="96"/>
      <c r="N18" s="96"/>
      <c r="O18" s="96"/>
      <c r="P18" s="97"/>
    </row>
    <row r="19" spans="1:16" x14ac:dyDescent="0.35">
      <c r="A19" s="91">
        <f t="shared" si="3"/>
        <v>43952</v>
      </c>
      <c r="B19" s="82">
        <v>5</v>
      </c>
      <c r="C19" s="75">
        <f t="shared" si="4"/>
        <v>812915.58293261216</v>
      </c>
      <c r="D19" s="92">
        <f t="shared" si="0"/>
        <v>3183.92</v>
      </c>
      <c r="E19" s="92">
        <f t="shared" si="5"/>
        <v>4942.13</v>
      </c>
      <c r="F19" s="92">
        <f t="shared" si="1"/>
        <v>8126.05</v>
      </c>
      <c r="G19" s="92">
        <f t="shared" si="2"/>
        <v>807973.45293261216</v>
      </c>
      <c r="K19" s="95"/>
      <c r="L19" s="95"/>
      <c r="M19" s="96"/>
      <c r="N19" s="96"/>
      <c r="O19" s="96"/>
      <c r="P19" s="97"/>
    </row>
    <row r="20" spans="1:16" x14ac:dyDescent="0.35">
      <c r="A20" s="91">
        <f t="shared" si="3"/>
        <v>43983</v>
      </c>
      <c r="B20" s="82">
        <v>6</v>
      </c>
      <c r="C20" s="75">
        <f t="shared" si="4"/>
        <v>807973.45293261216</v>
      </c>
      <c r="D20" s="92">
        <f t="shared" si="0"/>
        <v>3164.56</v>
      </c>
      <c r="E20" s="92">
        <f t="shared" si="5"/>
        <v>4961.49</v>
      </c>
      <c r="F20" s="92">
        <f t="shared" si="1"/>
        <v>8126.05</v>
      </c>
      <c r="G20" s="92">
        <f t="shared" si="2"/>
        <v>803011.96293261216</v>
      </c>
      <c r="K20" s="95"/>
      <c r="L20" s="95"/>
      <c r="M20" s="96"/>
      <c r="N20" s="96"/>
      <c r="O20" s="96"/>
      <c r="P20" s="97"/>
    </row>
    <row r="21" spans="1:16" x14ac:dyDescent="0.35">
      <c r="A21" s="91">
        <f t="shared" si="3"/>
        <v>44013</v>
      </c>
      <c r="B21" s="82">
        <v>7</v>
      </c>
      <c r="C21" s="75">
        <f t="shared" si="4"/>
        <v>803011.96293261216</v>
      </c>
      <c r="D21" s="92">
        <f t="shared" si="0"/>
        <v>3145.13</v>
      </c>
      <c r="E21" s="92">
        <f t="shared" si="5"/>
        <v>4980.92</v>
      </c>
      <c r="F21" s="92">
        <f t="shared" si="1"/>
        <v>8126.05</v>
      </c>
      <c r="G21" s="92">
        <f t="shared" si="2"/>
        <v>798031.04293261212</v>
      </c>
      <c r="K21" s="95"/>
      <c r="L21" s="95"/>
      <c r="M21" s="96"/>
      <c r="N21" s="96"/>
      <c r="O21" s="96"/>
      <c r="P21" s="97"/>
    </row>
    <row r="22" spans="1:16" x14ac:dyDescent="0.35">
      <c r="A22" s="91">
        <f>EDATE(A21,1)</f>
        <v>44044</v>
      </c>
      <c r="B22" s="82">
        <v>8</v>
      </c>
      <c r="C22" s="75">
        <f t="shared" si="4"/>
        <v>798031.04293261212</v>
      </c>
      <c r="D22" s="92">
        <f t="shared" si="0"/>
        <v>3125.62</v>
      </c>
      <c r="E22" s="92">
        <f t="shared" si="5"/>
        <v>5000.43</v>
      </c>
      <c r="F22" s="92">
        <f t="shared" si="1"/>
        <v>8126.05</v>
      </c>
      <c r="G22" s="92">
        <f t="shared" si="2"/>
        <v>793030.61293261207</v>
      </c>
      <c r="K22" s="95"/>
      <c r="L22" s="95"/>
      <c r="M22" s="96"/>
      <c r="N22" s="96"/>
      <c r="O22" s="96"/>
      <c r="P22" s="97"/>
    </row>
    <row r="23" spans="1:16" x14ac:dyDescent="0.35">
      <c r="A23" s="91">
        <f t="shared" si="3"/>
        <v>44075</v>
      </c>
      <c r="B23" s="82">
        <v>9</v>
      </c>
      <c r="C23" s="75">
        <f t="shared" si="4"/>
        <v>793030.61293261207</v>
      </c>
      <c r="D23" s="92">
        <f t="shared" si="0"/>
        <v>3106.04</v>
      </c>
      <c r="E23" s="92">
        <f t="shared" si="5"/>
        <v>5020.01</v>
      </c>
      <c r="F23" s="92">
        <f t="shared" si="1"/>
        <v>8126.05</v>
      </c>
      <c r="G23" s="92">
        <f t="shared" si="2"/>
        <v>788010.60293261206</v>
      </c>
      <c r="K23" s="95"/>
      <c r="L23" s="95"/>
      <c r="M23" s="96"/>
      <c r="N23" s="96"/>
      <c r="O23" s="96"/>
      <c r="P23" s="97"/>
    </row>
    <row r="24" spans="1:16" x14ac:dyDescent="0.35">
      <c r="A24" s="91">
        <f t="shared" si="3"/>
        <v>44105</v>
      </c>
      <c r="B24" s="82">
        <v>10</v>
      </c>
      <c r="C24" s="75">
        <f t="shared" si="4"/>
        <v>788010.60293261206</v>
      </c>
      <c r="D24" s="92">
        <f t="shared" si="0"/>
        <v>3086.37</v>
      </c>
      <c r="E24" s="92">
        <f t="shared" si="5"/>
        <v>5039.68</v>
      </c>
      <c r="F24" s="92">
        <f t="shared" si="1"/>
        <v>8126.05</v>
      </c>
      <c r="G24" s="92">
        <f t="shared" si="2"/>
        <v>782970.92293261201</v>
      </c>
      <c r="K24" s="95"/>
      <c r="L24" s="95"/>
      <c r="M24" s="96"/>
      <c r="N24" s="96"/>
      <c r="O24" s="96"/>
      <c r="P24" s="97"/>
    </row>
    <row r="25" spans="1:16" x14ac:dyDescent="0.35">
      <c r="A25" s="91">
        <f t="shared" si="3"/>
        <v>44136</v>
      </c>
      <c r="B25" s="82">
        <v>11</v>
      </c>
      <c r="C25" s="75">
        <f t="shared" si="4"/>
        <v>782970.92293261201</v>
      </c>
      <c r="D25" s="92">
        <f t="shared" si="0"/>
        <v>3066.64</v>
      </c>
      <c r="E25" s="92">
        <f t="shared" si="5"/>
        <v>5059.41</v>
      </c>
      <c r="F25" s="92">
        <f t="shared" si="1"/>
        <v>8126.05</v>
      </c>
      <c r="G25" s="92">
        <f t="shared" si="2"/>
        <v>777911.51293261198</v>
      </c>
    </row>
    <row r="26" spans="1:16" x14ac:dyDescent="0.35">
      <c r="A26" s="91">
        <f t="shared" si="3"/>
        <v>44166</v>
      </c>
      <c r="B26" s="82">
        <v>12</v>
      </c>
      <c r="C26" s="75">
        <f t="shared" si="4"/>
        <v>777911.51293261198</v>
      </c>
      <c r="D26" s="92">
        <f t="shared" si="0"/>
        <v>3046.82</v>
      </c>
      <c r="E26" s="92">
        <f t="shared" si="5"/>
        <v>5079.2299999999996</v>
      </c>
      <c r="F26" s="92">
        <f t="shared" si="1"/>
        <v>8126.05</v>
      </c>
      <c r="G26" s="92">
        <f t="shared" si="2"/>
        <v>772832.282932612</v>
      </c>
    </row>
    <row r="27" spans="1:16" x14ac:dyDescent="0.35">
      <c r="A27" s="91">
        <f t="shared" si="3"/>
        <v>44197</v>
      </c>
      <c r="B27" s="82">
        <v>13</v>
      </c>
      <c r="C27" s="75">
        <f t="shared" si="4"/>
        <v>772832.282932612</v>
      </c>
      <c r="D27" s="92">
        <f t="shared" si="0"/>
        <v>3026.93</v>
      </c>
      <c r="E27" s="92">
        <f t="shared" si="5"/>
        <v>5099.1200000000008</v>
      </c>
      <c r="F27" s="92">
        <f t="shared" si="1"/>
        <v>8126.05</v>
      </c>
      <c r="G27" s="92">
        <f t="shared" si="2"/>
        <v>767733.162932612</v>
      </c>
    </row>
    <row r="28" spans="1:16" x14ac:dyDescent="0.35">
      <c r="A28" s="91">
        <f t="shared" si="3"/>
        <v>44228</v>
      </c>
      <c r="B28" s="82">
        <v>14</v>
      </c>
      <c r="C28" s="75">
        <f t="shared" si="4"/>
        <v>767733.162932612</v>
      </c>
      <c r="D28" s="92">
        <f t="shared" si="0"/>
        <v>3006.95</v>
      </c>
      <c r="E28" s="92">
        <f t="shared" si="5"/>
        <v>5119.1000000000004</v>
      </c>
      <c r="F28" s="92">
        <f t="shared" si="1"/>
        <v>8126.05</v>
      </c>
      <c r="G28" s="92">
        <f t="shared" si="2"/>
        <v>762614.06293261203</v>
      </c>
    </row>
    <row r="29" spans="1:16" x14ac:dyDescent="0.35">
      <c r="A29" s="91">
        <f t="shared" si="3"/>
        <v>44256</v>
      </c>
      <c r="B29" s="82">
        <v>15</v>
      </c>
      <c r="C29" s="75">
        <f t="shared" si="4"/>
        <v>762614.06293261203</v>
      </c>
      <c r="D29" s="92">
        <f t="shared" si="0"/>
        <v>2986.91</v>
      </c>
      <c r="E29" s="92">
        <f t="shared" si="5"/>
        <v>5139.1400000000003</v>
      </c>
      <c r="F29" s="92">
        <f t="shared" si="1"/>
        <v>8126.05</v>
      </c>
      <c r="G29" s="92">
        <f t="shared" si="2"/>
        <v>757474.92293261201</v>
      </c>
    </row>
    <row r="30" spans="1:16" x14ac:dyDescent="0.35">
      <c r="A30" s="91">
        <f t="shared" si="3"/>
        <v>44287</v>
      </c>
      <c r="B30" s="82">
        <v>16</v>
      </c>
      <c r="C30" s="75">
        <f t="shared" si="4"/>
        <v>757474.92293261201</v>
      </c>
      <c r="D30" s="92">
        <f t="shared" si="0"/>
        <v>2966.78</v>
      </c>
      <c r="E30" s="92">
        <f t="shared" si="5"/>
        <v>5159.2700000000004</v>
      </c>
      <c r="F30" s="92">
        <f t="shared" si="1"/>
        <v>8126.05</v>
      </c>
      <c r="G30" s="92">
        <f t="shared" si="2"/>
        <v>752315.65293261199</v>
      </c>
    </row>
    <row r="31" spans="1:16" x14ac:dyDescent="0.35">
      <c r="A31" s="91">
        <f t="shared" si="3"/>
        <v>44317</v>
      </c>
      <c r="B31" s="82">
        <v>17</v>
      </c>
      <c r="C31" s="75">
        <f t="shared" si="4"/>
        <v>752315.65293261199</v>
      </c>
      <c r="D31" s="92">
        <f t="shared" si="0"/>
        <v>2946.57</v>
      </c>
      <c r="E31" s="92">
        <f t="shared" si="5"/>
        <v>5179.4799999999996</v>
      </c>
      <c r="F31" s="92">
        <f t="shared" si="1"/>
        <v>8126.05</v>
      </c>
      <c r="G31" s="92">
        <f t="shared" si="2"/>
        <v>747136.17293261201</v>
      </c>
    </row>
    <row r="32" spans="1:16" x14ac:dyDescent="0.35">
      <c r="A32" s="91">
        <f t="shared" si="3"/>
        <v>44348</v>
      </c>
      <c r="B32" s="82">
        <v>18</v>
      </c>
      <c r="C32" s="75">
        <f t="shared" si="4"/>
        <v>747136.17293261201</v>
      </c>
      <c r="D32" s="92">
        <f t="shared" si="0"/>
        <v>2926.28</v>
      </c>
      <c r="E32" s="92">
        <f t="shared" si="5"/>
        <v>5199.7700000000004</v>
      </c>
      <c r="F32" s="92">
        <f t="shared" si="1"/>
        <v>8126.05</v>
      </c>
      <c r="G32" s="92">
        <f t="shared" si="2"/>
        <v>741936.40293261199</v>
      </c>
    </row>
    <row r="33" spans="1:7" x14ac:dyDescent="0.35">
      <c r="A33" s="91">
        <f t="shared" si="3"/>
        <v>44378</v>
      </c>
      <c r="B33" s="82">
        <v>19</v>
      </c>
      <c r="C33" s="75">
        <f t="shared" si="4"/>
        <v>741936.40293261199</v>
      </c>
      <c r="D33" s="92">
        <f t="shared" si="0"/>
        <v>2905.92</v>
      </c>
      <c r="E33" s="92">
        <f t="shared" si="5"/>
        <v>5220.13</v>
      </c>
      <c r="F33" s="92">
        <f t="shared" si="1"/>
        <v>8126.05</v>
      </c>
      <c r="G33" s="92">
        <f t="shared" si="2"/>
        <v>736716.27293261199</v>
      </c>
    </row>
    <row r="34" spans="1:7" x14ac:dyDescent="0.35">
      <c r="A34" s="91">
        <f t="shared" si="3"/>
        <v>44409</v>
      </c>
      <c r="B34" s="82">
        <v>20</v>
      </c>
      <c r="C34" s="75">
        <f t="shared" si="4"/>
        <v>736716.27293261199</v>
      </c>
      <c r="D34" s="92">
        <f t="shared" si="0"/>
        <v>2885.47</v>
      </c>
      <c r="E34" s="92">
        <f t="shared" si="5"/>
        <v>5240.58</v>
      </c>
      <c r="F34" s="92">
        <f t="shared" si="1"/>
        <v>8126.05</v>
      </c>
      <c r="G34" s="92">
        <f t="shared" si="2"/>
        <v>731475.69293261203</v>
      </c>
    </row>
    <row r="35" spans="1:7" x14ac:dyDescent="0.35">
      <c r="A35" s="91">
        <f t="shared" si="3"/>
        <v>44440</v>
      </c>
      <c r="B35" s="82">
        <v>21</v>
      </c>
      <c r="C35" s="75">
        <f t="shared" si="4"/>
        <v>731475.69293261203</v>
      </c>
      <c r="D35" s="92">
        <f t="shared" si="0"/>
        <v>2864.95</v>
      </c>
      <c r="E35" s="92">
        <f t="shared" si="5"/>
        <v>5261.1</v>
      </c>
      <c r="F35" s="92">
        <f t="shared" si="1"/>
        <v>8126.05</v>
      </c>
      <c r="G35" s="92">
        <f t="shared" si="2"/>
        <v>726214.59293261205</v>
      </c>
    </row>
    <row r="36" spans="1:7" x14ac:dyDescent="0.35">
      <c r="A36" s="91">
        <f t="shared" si="3"/>
        <v>44470</v>
      </c>
      <c r="B36" s="82">
        <v>22</v>
      </c>
      <c r="C36" s="75">
        <f t="shared" si="4"/>
        <v>726214.59293261205</v>
      </c>
      <c r="D36" s="92">
        <f t="shared" si="0"/>
        <v>2844.34</v>
      </c>
      <c r="E36" s="92">
        <f t="shared" si="5"/>
        <v>5281.71</v>
      </c>
      <c r="F36" s="92">
        <f t="shared" si="1"/>
        <v>8126.05</v>
      </c>
      <c r="G36" s="92">
        <f t="shared" si="2"/>
        <v>720932.88293261209</v>
      </c>
    </row>
    <row r="37" spans="1:7" x14ac:dyDescent="0.35">
      <c r="A37" s="91">
        <f t="shared" si="3"/>
        <v>44501</v>
      </c>
      <c r="B37" s="82">
        <v>23</v>
      </c>
      <c r="C37" s="75">
        <f t="shared" si="4"/>
        <v>720932.88293261209</v>
      </c>
      <c r="D37" s="92">
        <f t="shared" si="0"/>
        <v>2823.65</v>
      </c>
      <c r="E37" s="92">
        <f t="shared" si="5"/>
        <v>5302.4</v>
      </c>
      <c r="F37" s="92">
        <f t="shared" si="1"/>
        <v>8126.05</v>
      </c>
      <c r="G37" s="92">
        <f t="shared" si="2"/>
        <v>715630.48293261207</v>
      </c>
    </row>
    <row r="38" spans="1:7" x14ac:dyDescent="0.35">
      <c r="A38" s="91">
        <f t="shared" si="3"/>
        <v>44531</v>
      </c>
      <c r="B38" s="82">
        <v>24</v>
      </c>
      <c r="C38" s="75">
        <f t="shared" si="4"/>
        <v>715630.48293261207</v>
      </c>
      <c r="D38" s="92">
        <f t="shared" si="0"/>
        <v>2802.89</v>
      </c>
      <c r="E38" s="92">
        <f t="shared" si="5"/>
        <v>5323.16</v>
      </c>
      <c r="F38" s="92">
        <f t="shared" si="1"/>
        <v>8126.05</v>
      </c>
      <c r="G38" s="92">
        <f t="shared" si="2"/>
        <v>710307.32293261203</v>
      </c>
    </row>
    <row r="39" spans="1:7" x14ac:dyDescent="0.35">
      <c r="A39" s="91">
        <f t="shared" si="3"/>
        <v>44562</v>
      </c>
      <c r="B39" s="82">
        <v>25</v>
      </c>
      <c r="C39" s="75">
        <f t="shared" si="4"/>
        <v>710307.32293261203</v>
      </c>
      <c r="D39" s="92">
        <f t="shared" si="0"/>
        <v>2782.04</v>
      </c>
      <c r="E39" s="92">
        <f t="shared" si="5"/>
        <v>5344.01</v>
      </c>
      <c r="F39" s="92">
        <f t="shared" si="1"/>
        <v>8126.05</v>
      </c>
      <c r="G39" s="92">
        <f t="shared" si="2"/>
        <v>704963.31293261203</v>
      </c>
    </row>
    <row r="40" spans="1:7" x14ac:dyDescent="0.35">
      <c r="A40" s="91">
        <f t="shared" si="3"/>
        <v>44593</v>
      </c>
      <c r="B40" s="82">
        <v>26</v>
      </c>
      <c r="C40" s="75">
        <f t="shared" si="4"/>
        <v>704963.31293261203</v>
      </c>
      <c r="D40" s="92">
        <f t="shared" si="0"/>
        <v>2761.11</v>
      </c>
      <c r="E40" s="92">
        <f t="shared" si="5"/>
        <v>5364.9400000000005</v>
      </c>
      <c r="F40" s="92">
        <f t="shared" si="1"/>
        <v>8126.05</v>
      </c>
      <c r="G40" s="92">
        <f t="shared" si="2"/>
        <v>699598.37293261208</v>
      </c>
    </row>
    <row r="41" spans="1:7" x14ac:dyDescent="0.35">
      <c r="A41" s="91">
        <f t="shared" si="3"/>
        <v>44621</v>
      </c>
      <c r="B41" s="82">
        <v>27</v>
      </c>
      <c r="C41" s="75">
        <f t="shared" si="4"/>
        <v>699598.37293261208</v>
      </c>
      <c r="D41" s="92">
        <f t="shared" si="0"/>
        <v>2740.09</v>
      </c>
      <c r="E41" s="92">
        <f t="shared" si="5"/>
        <v>5385.96</v>
      </c>
      <c r="F41" s="92">
        <f t="shared" si="1"/>
        <v>8126.05</v>
      </c>
      <c r="G41" s="92">
        <f t="shared" si="2"/>
        <v>694212.41293261212</v>
      </c>
    </row>
    <row r="42" spans="1:7" x14ac:dyDescent="0.35">
      <c r="A42" s="91">
        <f t="shared" si="3"/>
        <v>44652</v>
      </c>
      <c r="B42" s="82">
        <v>28</v>
      </c>
      <c r="C42" s="75">
        <f t="shared" si="4"/>
        <v>694212.41293261212</v>
      </c>
      <c r="D42" s="92">
        <f t="shared" si="0"/>
        <v>2719</v>
      </c>
      <c r="E42" s="92">
        <f t="shared" si="5"/>
        <v>5407.05</v>
      </c>
      <c r="F42" s="92">
        <f t="shared" si="1"/>
        <v>8126.05</v>
      </c>
      <c r="G42" s="92">
        <f t="shared" si="2"/>
        <v>688805.36293261207</v>
      </c>
    </row>
    <row r="43" spans="1:7" x14ac:dyDescent="0.35">
      <c r="A43" s="91">
        <f t="shared" si="3"/>
        <v>44682</v>
      </c>
      <c r="B43" s="82">
        <v>29</v>
      </c>
      <c r="C43" s="75">
        <f t="shared" si="4"/>
        <v>688805.36293261207</v>
      </c>
      <c r="D43" s="92">
        <f t="shared" si="0"/>
        <v>2697.82</v>
      </c>
      <c r="E43" s="92">
        <f t="shared" si="5"/>
        <v>5428.23</v>
      </c>
      <c r="F43" s="92">
        <f t="shared" si="1"/>
        <v>8126.05</v>
      </c>
      <c r="G43" s="92">
        <f t="shared" si="2"/>
        <v>683377.13293261209</v>
      </c>
    </row>
    <row r="44" spans="1:7" x14ac:dyDescent="0.35">
      <c r="A44" s="91">
        <f t="shared" si="3"/>
        <v>44713</v>
      </c>
      <c r="B44" s="82">
        <v>30</v>
      </c>
      <c r="C44" s="75">
        <f t="shared" si="4"/>
        <v>683377.13293261209</v>
      </c>
      <c r="D44" s="92">
        <f t="shared" si="0"/>
        <v>2676.56</v>
      </c>
      <c r="E44" s="92">
        <f t="shared" si="5"/>
        <v>5449.49</v>
      </c>
      <c r="F44" s="92">
        <f t="shared" si="1"/>
        <v>8126.05</v>
      </c>
      <c r="G44" s="92">
        <f t="shared" si="2"/>
        <v>677927.6429326121</v>
      </c>
    </row>
    <row r="45" spans="1:7" x14ac:dyDescent="0.35">
      <c r="A45" s="91">
        <f t="shared" si="3"/>
        <v>44743</v>
      </c>
      <c r="B45" s="82">
        <v>31</v>
      </c>
      <c r="C45" s="75">
        <f t="shared" si="4"/>
        <v>677927.6429326121</v>
      </c>
      <c r="D45" s="92">
        <f t="shared" si="0"/>
        <v>2655.22</v>
      </c>
      <c r="E45" s="92">
        <f t="shared" si="5"/>
        <v>5470.83</v>
      </c>
      <c r="F45" s="92">
        <f t="shared" si="1"/>
        <v>8126.05</v>
      </c>
      <c r="G45" s="92">
        <f t="shared" si="2"/>
        <v>672456.81293261214</v>
      </c>
    </row>
    <row r="46" spans="1:7" x14ac:dyDescent="0.35">
      <c r="A46" s="91">
        <f t="shared" si="3"/>
        <v>44774</v>
      </c>
      <c r="B46" s="82">
        <v>32</v>
      </c>
      <c r="C46" s="75">
        <f t="shared" si="4"/>
        <v>672456.81293261214</v>
      </c>
      <c r="D46" s="92">
        <f t="shared" si="0"/>
        <v>2633.79</v>
      </c>
      <c r="E46" s="92">
        <f t="shared" si="5"/>
        <v>5492.26</v>
      </c>
      <c r="F46" s="92">
        <f t="shared" si="1"/>
        <v>8126.05</v>
      </c>
      <c r="G46" s="92">
        <f t="shared" si="2"/>
        <v>666964.55293261213</v>
      </c>
    </row>
    <row r="47" spans="1:7" x14ac:dyDescent="0.35">
      <c r="A47" s="91">
        <f t="shared" si="3"/>
        <v>44805</v>
      </c>
      <c r="B47" s="82">
        <v>33</v>
      </c>
      <c r="C47" s="75">
        <f t="shared" si="4"/>
        <v>666964.55293261213</v>
      </c>
      <c r="D47" s="92">
        <f t="shared" si="0"/>
        <v>2612.2800000000002</v>
      </c>
      <c r="E47" s="92">
        <f t="shared" si="5"/>
        <v>5513.77</v>
      </c>
      <c r="F47" s="92">
        <f t="shared" si="1"/>
        <v>8126.05</v>
      </c>
      <c r="G47" s="92">
        <f t="shared" si="2"/>
        <v>661450.78293261211</v>
      </c>
    </row>
    <row r="48" spans="1:7" x14ac:dyDescent="0.35">
      <c r="A48" s="91">
        <f t="shared" si="3"/>
        <v>44835</v>
      </c>
      <c r="B48" s="82">
        <v>34</v>
      </c>
      <c r="C48" s="75">
        <f t="shared" si="4"/>
        <v>661450.78293261211</v>
      </c>
      <c r="D48" s="92">
        <f t="shared" si="0"/>
        <v>2590.6799999999998</v>
      </c>
      <c r="E48" s="92">
        <f t="shared" si="5"/>
        <v>5535.3700000000008</v>
      </c>
      <c r="F48" s="92">
        <f t="shared" si="1"/>
        <v>8126.05</v>
      </c>
      <c r="G48" s="92">
        <f t="shared" si="2"/>
        <v>655915.41293261212</v>
      </c>
    </row>
    <row r="49" spans="1:7" x14ac:dyDescent="0.35">
      <c r="A49" s="91">
        <f t="shared" si="3"/>
        <v>44866</v>
      </c>
      <c r="B49" s="82">
        <v>35</v>
      </c>
      <c r="C49" s="75">
        <f t="shared" si="4"/>
        <v>655915.41293261212</v>
      </c>
      <c r="D49" s="92">
        <f t="shared" si="0"/>
        <v>2569</v>
      </c>
      <c r="E49" s="92">
        <f t="shared" si="5"/>
        <v>5557.05</v>
      </c>
      <c r="F49" s="92">
        <f t="shared" si="1"/>
        <v>8126.05</v>
      </c>
      <c r="G49" s="92">
        <f t="shared" si="2"/>
        <v>650358.36293261207</v>
      </c>
    </row>
    <row r="50" spans="1:7" x14ac:dyDescent="0.35">
      <c r="A50" s="91">
        <f t="shared" si="3"/>
        <v>44896</v>
      </c>
      <c r="B50" s="82">
        <v>36</v>
      </c>
      <c r="C50" s="75">
        <f t="shared" si="4"/>
        <v>650358.36293261207</v>
      </c>
      <c r="D50" s="92">
        <f t="shared" si="0"/>
        <v>2547.2399999999998</v>
      </c>
      <c r="E50" s="92">
        <f t="shared" si="5"/>
        <v>5578.81</v>
      </c>
      <c r="F50" s="92">
        <f t="shared" si="1"/>
        <v>8126.05</v>
      </c>
      <c r="G50" s="92">
        <f t="shared" si="2"/>
        <v>644779.55293261202</v>
      </c>
    </row>
    <row r="51" spans="1:7" x14ac:dyDescent="0.35">
      <c r="A51" s="91">
        <f t="shared" si="3"/>
        <v>44927</v>
      </c>
      <c r="B51" s="82">
        <v>37</v>
      </c>
      <c r="C51" s="75">
        <f t="shared" si="4"/>
        <v>644779.55293261202</v>
      </c>
      <c r="D51" s="92">
        <f t="shared" si="0"/>
        <v>2525.39</v>
      </c>
      <c r="E51" s="92">
        <f t="shared" si="5"/>
        <v>5600.66</v>
      </c>
      <c r="F51" s="92">
        <f t="shared" si="1"/>
        <v>8126.05</v>
      </c>
      <c r="G51" s="92">
        <f t="shared" si="2"/>
        <v>639178.89293261198</v>
      </c>
    </row>
    <row r="52" spans="1:7" x14ac:dyDescent="0.35">
      <c r="A52" s="91">
        <f t="shared" si="3"/>
        <v>44958</v>
      </c>
      <c r="B52" s="82">
        <v>38</v>
      </c>
      <c r="C52" s="75">
        <f t="shared" si="4"/>
        <v>639178.89293261198</v>
      </c>
      <c r="D52" s="92">
        <f t="shared" si="0"/>
        <v>2503.4499999999998</v>
      </c>
      <c r="E52" s="92">
        <f t="shared" si="5"/>
        <v>5622.6</v>
      </c>
      <c r="F52" s="92">
        <f t="shared" si="1"/>
        <v>8126.05</v>
      </c>
      <c r="G52" s="92">
        <f t="shared" si="2"/>
        <v>633556.29293261201</v>
      </c>
    </row>
    <row r="53" spans="1:7" x14ac:dyDescent="0.35">
      <c r="A53" s="91">
        <f t="shared" si="3"/>
        <v>44986</v>
      </c>
      <c r="B53" s="82">
        <v>39</v>
      </c>
      <c r="C53" s="75">
        <f t="shared" si="4"/>
        <v>633556.29293261201</v>
      </c>
      <c r="D53" s="92">
        <f t="shared" si="0"/>
        <v>2481.4299999999998</v>
      </c>
      <c r="E53" s="92">
        <f t="shared" si="5"/>
        <v>5644.6200000000008</v>
      </c>
      <c r="F53" s="92">
        <f t="shared" si="1"/>
        <v>8126.05</v>
      </c>
      <c r="G53" s="92">
        <f t="shared" si="2"/>
        <v>627911.67293261201</v>
      </c>
    </row>
    <row r="54" spans="1:7" x14ac:dyDescent="0.35">
      <c r="A54" s="91">
        <f t="shared" si="3"/>
        <v>45017</v>
      </c>
      <c r="B54" s="82">
        <v>40</v>
      </c>
      <c r="C54" s="75">
        <f t="shared" si="4"/>
        <v>627911.67293261201</v>
      </c>
      <c r="D54" s="92">
        <f t="shared" si="0"/>
        <v>2459.3200000000002</v>
      </c>
      <c r="E54" s="92">
        <f t="shared" si="5"/>
        <v>5666.73</v>
      </c>
      <c r="F54" s="92">
        <f t="shared" si="1"/>
        <v>8126.05</v>
      </c>
      <c r="G54" s="92">
        <f t="shared" si="2"/>
        <v>622244.94293261203</v>
      </c>
    </row>
    <row r="55" spans="1:7" x14ac:dyDescent="0.35">
      <c r="A55" s="91">
        <f t="shared" si="3"/>
        <v>45047</v>
      </c>
      <c r="B55" s="82">
        <v>41</v>
      </c>
      <c r="C55" s="75">
        <f t="shared" si="4"/>
        <v>622244.94293261203</v>
      </c>
      <c r="D55" s="92">
        <f t="shared" si="0"/>
        <v>2437.13</v>
      </c>
      <c r="E55" s="92">
        <f t="shared" si="5"/>
        <v>5688.92</v>
      </c>
      <c r="F55" s="92">
        <f t="shared" si="1"/>
        <v>8126.05</v>
      </c>
      <c r="G55" s="92">
        <f t="shared" si="2"/>
        <v>616556.02293261199</v>
      </c>
    </row>
    <row r="56" spans="1:7" x14ac:dyDescent="0.35">
      <c r="A56" s="91">
        <f t="shared" si="3"/>
        <v>45078</v>
      </c>
      <c r="B56" s="82">
        <v>42</v>
      </c>
      <c r="C56" s="75">
        <f t="shared" si="4"/>
        <v>616556.02293261199</v>
      </c>
      <c r="D56" s="92">
        <f t="shared" si="0"/>
        <v>2414.84</v>
      </c>
      <c r="E56" s="92">
        <f t="shared" si="5"/>
        <v>5711.21</v>
      </c>
      <c r="F56" s="92">
        <f t="shared" si="1"/>
        <v>8126.05</v>
      </c>
      <c r="G56" s="92">
        <f t="shared" si="2"/>
        <v>610844.81293261203</v>
      </c>
    </row>
    <row r="57" spans="1:7" x14ac:dyDescent="0.35">
      <c r="A57" s="91">
        <f t="shared" si="3"/>
        <v>45108</v>
      </c>
      <c r="B57" s="82">
        <v>43</v>
      </c>
      <c r="C57" s="75">
        <f t="shared" si="4"/>
        <v>610844.81293261203</v>
      </c>
      <c r="D57" s="92">
        <f t="shared" si="0"/>
        <v>2392.48</v>
      </c>
      <c r="E57" s="92">
        <f t="shared" si="5"/>
        <v>5733.57</v>
      </c>
      <c r="F57" s="92">
        <f t="shared" si="1"/>
        <v>8126.05</v>
      </c>
      <c r="G57" s="92">
        <f t="shared" si="2"/>
        <v>605111.24293261208</v>
      </c>
    </row>
    <row r="58" spans="1:7" x14ac:dyDescent="0.35">
      <c r="A58" s="91">
        <f t="shared" si="3"/>
        <v>45139</v>
      </c>
      <c r="B58" s="82">
        <v>44</v>
      </c>
      <c r="C58" s="75">
        <f t="shared" si="4"/>
        <v>605111.24293261208</v>
      </c>
      <c r="D58" s="92">
        <f t="shared" si="0"/>
        <v>2370.02</v>
      </c>
      <c r="E58" s="92">
        <f t="shared" si="5"/>
        <v>5756.0300000000007</v>
      </c>
      <c r="F58" s="92">
        <f t="shared" si="1"/>
        <v>8126.05</v>
      </c>
      <c r="G58" s="92">
        <f t="shared" si="2"/>
        <v>599355.21293261205</v>
      </c>
    </row>
    <row r="59" spans="1:7" x14ac:dyDescent="0.35">
      <c r="A59" s="91">
        <f t="shared" si="3"/>
        <v>45170</v>
      </c>
      <c r="B59" s="82">
        <v>45</v>
      </c>
      <c r="C59" s="75">
        <f t="shared" si="4"/>
        <v>599355.21293261205</v>
      </c>
      <c r="D59" s="92">
        <f t="shared" si="0"/>
        <v>2347.4699999999998</v>
      </c>
      <c r="E59" s="92">
        <f t="shared" si="5"/>
        <v>5778.58</v>
      </c>
      <c r="F59" s="92">
        <f t="shared" si="1"/>
        <v>8126.05</v>
      </c>
      <c r="G59" s="92">
        <f t="shared" si="2"/>
        <v>593576.63293261209</v>
      </c>
    </row>
    <row r="60" spans="1:7" x14ac:dyDescent="0.35">
      <c r="A60" s="91">
        <f t="shared" si="3"/>
        <v>45200</v>
      </c>
      <c r="B60" s="82">
        <v>46</v>
      </c>
      <c r="C60" s="75">
        <f t="shared" si="4"/>
        <v>593576.63293261209</v>
      </c>
      <c r="D60" s="92">
        <f t="shared" si="0"/>
        <v>2324.84</v>
      </c>
      <c r="E60" s="92">
        <f t="shared" si="5"/>
        <v>5801.21</v>
      </c>
      <c r="F60" s="92">
        <f t="shared" si="1"/>
        <v>8126.05</v>
      </c>
      <c r="G60" s="92">
        <f t="shared" si="2"/>
        <v>587775.42293261213</v>
      </c>
    </row>
    <row r="61" spans="1:7" x14ac:dyDescent="0.35">
      <c r="A61" s="91">
        <f t="shared" si="3"/>
        <v>45231</v>
      </c>
      <c r="B61" s="82">
        <v>47</v>
      </c>
      <c r="C61" s="75">
        <f t="shared" si="4"/>
        <v>587775.42293261213</v>
      </c>
      <c r="D61" s="92">
        <f t="shared" si="0"/>
        <v>2302.12</v>
      </c>
      <c r="E61" s="92">
        <f t="shared" si="5"/>
        <v>5823.93</v>
      </c>
      <c r="F61" s="92">
        <f t="shared" si="1"/>
        <v>8126.05</v>
      </c>
      <c r="G61" s="92">
        <f t="shared" si="2"/>
        <v>581951.49293261208</v>
      </c>
    </row>
    <row r="62" spans="1:7" x14ac:dyDescent="0.35">
      <c r="A62" s="91">
        <f t="shared" si="3"/>
        <v>45261</v>
      </c>
      <c r="B62" s="82">
        <v>48</v>
      </c>
      <c r="C62" s="75">
        <f t="shared" si="4"/>
        <v>581951.49293261208</v>
      </c>
      <c r="D62" s="92">
        <f t="shared" si="0"/>
        <v>2279.31</v>
      </c>
      <c r="E62" s="92">
        <f t="shared" si="5"/>
        <v>5846.74</v>
      </c>
      <c r="F62" s="92">
        <f t="shared" si="1"/>
        <v>8126.05</v>
      </c>
      <c r="G62" s="92">
        <f t="shared" si="2"/>
        <v>576104.75293261209</v>
      </c>
    </row>
    <row r="63" spans="1:7" x14ac:dyDescent="0.35">
      <c r="A63" s="91">
        <f t="shared" si="3"/>
        <v>45292</v>
      </c>
      <c r="B63" s="82">
        <v>49</v>
      </c>
      <c r="C63" s="75">
        <f t="shared" si="4"/>
        <v>576104.75293261209</v>
      </c>
      <c r="D63" s="92">
        <f t="shared" si="0"/>
        <v>2256.41</v>
      </c>
      <c r="E63" s="92">
        <f t="shared" si="5"/>
        <v>5869.64</v>
      </c>
      <c r="F63" s="92">
        <f t="shared" si="1"/>
        <v>8126.05</v>
      </c>
      <c r="G63" s="92">
        <f t="shared" si="2"/>
        <v>570235.11293261207</v>
      </c>
    </row>
    <row r="64" spans="1:7" x14ac:dyDescent="0.35">
      <c r="A64" s="91">
        <f t="shared" si="3"/>
        <v>45323</v>
      </c>
      <c r="B64" s="82">
        <v>50</v>
      </c>
      <c r="C64" s="75">
        <f t="shared" si="4"/>
        <v>570235.11293261207</v>
      </c>
      <c r="D64" s="92">
        <f t="shared" si="0"/>
        <v>2233.42</v>
      </c>
      <c r="E64" s="92">
        <f t="shared" si="5"/>
        <v>5892.63</v>
      </c>
      <c r="F64" s="92">
        <f t="shared" si="1"/>
        <v>8126.05</v>
      </c>
      <c r="G64" s="92">
        <f t="shared" si="2"/>
        <v>564342.48293261207</v>
      </c>
    </row>
    <row r="65" spans="1:7" x14ac:dyDescent="0.35">
      <c r="A65" s="91">
        <f t="shared" si="3"/>
        <v>45352</v>
      </c>
      <c r="B65" s="82">
        <v>51</v>
      </c>
      <c r="C65" s="75">
        <f t="shared" si="4"/>
        <v>564342.48293261207</v>
      </c>
      <c r="D65" s="92">
        <f t="shared" si="0"/>
        <v>2210.34</v>
      </c>
      <c r="E65" s="92">
        <f t="shared" si="5"/>
        <v>5915.71</v>
      </c>
      <c r="F65" s="92">
        <f t="shared" si="1"/>
        <v>8126.05</v>
      </c>
      <c r="G65" s="92">
        <f t="shared" si="2"/>
        <v>558426.7729326121</v>
      </c>
    </row>
    <row r="66" spans="1:7" x14ac:dyDescent="0.35">
      <c r="A66" s="91">
        <f t="shared" si="3"/>
        <v>45383</v>
      </c>
      <c r="B66" s="82">
        <v>52</v>
      </c>
      <c r="C66" s="75">
        <f t="shared" si="4"/>
        <v>558426.7729326121</v>
      </c>
      <c r="D66" s="92">
        <f t="shared" si="0"/>
        <v>2187.17</v>
      </c>
      <c r="E66" s="92">
        <f t="shared" si="5"/>
        <v>5938.88</v>
      </c>
      <c r="F66" s="92">
        <f t="shared" si="1"/>
        <v>8126.05</v>
      </c>
      <c r="G66" s="92">
        <f t="shared" si="2"/>
        <v>552487.8929326121</v>
      </c>
    </row>
    <row r="67" spans="1:7" x14ac:dyDescent="0.35">
      <c r="A67" s="91">
        <f t="shared" si="3"/>
        <v>45413</v>
      </c>
      <c r="B67" s="82">
        <v>53</v>
      </c>
      <c r="C67" s="75">
        <f t="shared" si="4"/>
        <v>552487.8929326121</v>
      </c>
      <c r="D67" s="92">
        <f t="shared" si="0"/>
        <v>2163.91</v>
      </c>
      <c r="E67" s="92">
        <f t="shared" si="5"/>
        <v>5962.14</v>
      </c>
      <c r="F67" s="92">
        <f t="shared" si="1"/>
        <v>8126.05</v>
      </c>
      <c r="G67" s="92">
        <f t="shared" si="2"/>
        <v>546525.75293261209</v>
      </c>
    </row>
    <row r="68" spans="1:7" x14ac:dyDescent="0.35">
      <c r="A68" s="91">
        <f t="shared" si="3"/>
        <v>45444</v>
      </c>
      <c r="B68" s="82">
        <v>54</v>
      </c>
      <c r="C68" s="75">
        <f t="shared" si="4"/>
        <v>546525.75293261209</v>
      </c>
      <c r="D68" s="92">
        <f t="shared" si="0"/>
        <v>2140.56</v>
      </c>
      <c r="E68" s="92">
        <f t="shared" si="5"/>
        <v>5985.49</v>
      </c>
      <c r="F68" s="92">
        <f t="shared" si="1"/>
        <v>8126.05</v>
      </c>
      <c r="G68" s="92">
        <f t="shared" si="2"/>
        <v>540540.2629326121</v>
      </c>
    </row>
    <row r="69" spans="1:7" x14ac:dyDescent="0.35">
      <c r="A69" s="91">
        <f t="shared" si="3"/>
        <v>45474</v>
      </c>
      <c r="B69" s="82">
        <v>55</v>
      </c>
      <c r="C69" s="75">
        <f t="shared" si="4"/>
        <v>540540.2629326121</v>
      </c>
      <c r="D69" s="92">
        <f t="shared" si="0"/>
        <v>2117.12</v>
      </c>
      <c r="E69" s="92">
        <f t="shared" si="5"/>
        <v>6008.93</v>
      </c>
      <c r="F69" s="92">
        <f t="shared" si="1"/>
        <v>8126.05</v>
      </c>
      <c r="G69" s="92">
        <f t="shared" si="2"/>
        <v>534531.33293261204</v>
      </c>
    </row>
    <row r="70" spans="1:7" x14ac:dyDescent="0.35">
      <c r="A70" s="91">
        <f t="shared" si="3"/>
        <v>45505</v>
      </c>
      <c r="B70" s="82">
        <v>56</v>
      </c>
      <c r="C70" s="75">
        <f t="shared" si="4"/>
        <v>534531.33293261204</v>
      </c>
      <c r="D70" s="92">
        <f t="shared" si="0"/>
        <v>2093.58</v>
      </c>
      <c r="E70" s="92">
        <f t="shared" si="5"/>
        <v>6032.47</v>
      </c>
      <c r="F70" s="92">
        <f t="shared" si="1"/>
        <v>8126.05</v>
      </c>
      <c r="G70" s="92">
        <f t="shared" si="2"/>
        <v>528498.86293261207</v>
      </c>
    </row>
    <row r="71" spans="1:7" x14ac:dyDescent="0.35">
      <c r="A71" s="91">
        <f t="shared" si="3"/>
        <v>45536</v>
      </c>
      <c r="B71" s="82">
        <v>57</v>
      </c>
      <c r="C71" s="75">
        <f t="shared" si="4"/>
        <v>528498.86293261207</v>
      </c>
      <c r="D71" s="92">
        <f t="shared" si="0"/>
        <v>2069.9499999999998</v>
      </c>
      <c r="E71" s="92">
        <f t="shared" si="5"/>
        <v>6056.1</v>
      </c>
      <c r="F71" s="92">
        <f t="shared" si="1"/>
        <v>8126.05</v>
      </c>
      <c r="G71" s="92">
        <f t="shared" si="2"/>
        <v>522442.7629326121</v>
      </c>
    </row>
    <row r="72" spans="1:7" x14ac:dyDescent="0.35">
      <c r="A72" s="91">
        <f t="shared" si="3"/>
        <v>45566</v>
      </c>
      <c r="B72" s="82">
        <v>58</v>
      </c>
      <c r="C72" s="75">
        <f t="shared" si="4"/>
        <v>522442.7629326121</v>
      </c>
      <c r="D72" s="92">
        <f t="shared" si="0"/>
        <v>2046.23</v>
      </c>
      <c r="E72" s="92">
        <f t="shared" si="5"/>
        <v>6079.82</v>
      </c>
      <c r="F72" s="92">
        <f t="shared" si="1"/>
        <v>8126.05</v>
      </c>
      <c r="G72" s="92">
        <f t="shared" si="2"/>
        <v>516362.94293261209</v>
      </c>
    </row>
    <row r="73" spans="1:7" x14ac:dyDescent="0.35">
      <c r="A73" s="91">
        <f t="shared" si="3"/>
        <v>45597</v>
      </c>
      <c r="B73" s="82">
        <v>59</v>
      </c>
      <c r="C73" s="75">
        <f t="shared" si="4"/>
        <v>516362.94293261209</v>
      </c>
      <c r="D73" s="92">
        <f t="shared" si="0"/>
        <v>2022.42</v>
      </c>
      <c r="E73" s="92">
        <f t="shared" si="5"/>
        <v>6103.63</v>
      </c>
      <c r="F73" s="92">
        <f t="shared" si="1"/>
        <v>8126.05</v>
      </c>
      <c r="G73" s="92">
        <f t="shared" si="2"/>
        <v>510259.31293261208</v>
      </c>
    </row>
    <row r="74" spans="1:7" x14ac:dyDescent="0.35">
      <c r="A74" s="91">
        <f t="shared" si="3"/>
        <v>45627</v>
      </c>
      <c r="B74" s="82">
        <v>60</v>
      </c>
      <c r="C74" s="75">
        <f>G73</f>
        <v>510259.31293261208</v>
      </c>
      <c r="D74" s="92">
        <f>ROUND(C74*$E$11/12,2)</f>
        <v>1998.52</v>
      </c>
      <c r="E74" s="92">
        <f>F74-D74</f>
        <v>6127.5300000000007</v>
      </c>
      <c r="F74" s="92">
        <f t="shared" si="1"/>
        <v>8126.05</v>
      </c>
      <c r="G74" s="92">
        <f>C74-E74</f>
        <v>504131.78293261206</v>
      </c>
    </row>
    <row r="75" spans="1:7" x14ac:dyDescent="0.35">
      <c r="A75" s="91">
        <f t="shared" si="3"/>
        <v>45658</v>
      </c>
      <c r="B75" s="82">
        <v>61</v>
      </c>
      <c r="C75" s="75">
        <f t="shared" ref="C75:C134" si="6">G74</f>
        <v>504131.78293261206</v>
      </c>
      <c r="D75" s="92">
        <f t="shared" ref="D75:D134" si="7">ROUND(C75*$E$11/12,2)</f>
        <v>1974.52</v>
      </c>
      <c r="E75" s="92">
        <f t="shared" ref="E75:E134" si="8">F75-D75</f>
        <v>6151.5300000000007</v>
      </c>
      <c r="F75" s="92">
        <f t="shared" si="1"/>
        <v>8126.05</v>
      </c>
      <c r="G75" s="92">
        <f t="shared" ref="G75:G134" si="9">C75-E75</f>
        <v>497980.25293261203</v>
      </c>
    </row>
    <row r="76" spans="1:7" x14ac:dyDescent="0.35">
      <c r="A76" s="91">
        <f t="shared" si="3"/>
        <v>45689</v>
      </c>
      <c r="B76" s="82">
        <v>62</v>
      </c>
      <c r="C76" s="75">
        <f t="shared" si="6"/>
        <v>497980.25293261203</v>
      </c>
      <c r="D76" s="92">
        <f t="shared" si="7"/>
        <v>1950.42</v>
      </c>
      <c r="E76" s="92">
        <f t="shared" si="8"/>
        <v>6175.63</v>
      </c>
      <c r="F76" s="92">
        <f t="shared" si="1"/>
        <v>8126.05</v>
      </c>
      <c r="G76" s="92">
        <f t="shared" si="9"/>
        <v>491804.62293261202</v>
      </c>
    </row>
    <row r="77" spans="1:7" x14ac:dyDescent="0.35">
      <c r="A77" s="91">
        <f t="shared" si="3"/>
        <v>45717</v>
      </c>
      <c r="B77" s="82">
        <v>63</v>
      </c>
      <c r="C77" s="75">
        <f t="shared" si="6"/>
        <v>491804.62293261202</v>
      </c>
      <c r="D77" s="92">
        <f t="shared" si="7"/>
        <v>1926.23</v>
      </c>
      <c r="E77" s="92">
        <f t="shared" si="8"/>
        <v>6199.82</v>
      </c>
      <c r="F77" s="92">
        <f t="shared" si="1"/>
        <v>8126.05</v>
      </c>
      <c r="G77" s="92">
        <f t="shared" si="9"/>
        <v>485604.80293261202</v>
      </c>
    </row>
    <row r="78" spans="1:7" x14ac:dyDescent="0.35">
      <c r="A78" s="91">
        <f t="shared" si="3"/>
        <v>45748</v>
      </c>
      <c r="B78" s="82">
        <v>64</v>
      </c>
      <c r="C78" s="75">
        <f t="shared" si="6"/>
        <v>485604.80293261202</v>
      </c>
      <c r="D78" s="92">
        <f t="shared" si="7"/>
        <v>1901.95</v>
      </c>
      <c r="E78" s="92">
        <f t="shared" si="8"/>
        <v>6224.1</v>
      </c>
      <c r="F78" s="92">
        <f t="shared" si="1"/>
        <v>8126.05</v>
      </c>
      <c r="G78" s="92">
        <f t="shared" si="9"/>
        <v>479380.70293261204</v>
      </c>
    </row>
    <row r="79" spans="1:7" x14ac:dyDescent="0.35">
      <c r="A79" s="91">
        <f t="shared" si="3"/>
        <v>45778</v>
      </c>
      <c r="B79" s="82">
        <v>65</v>
      </c>
      <c r="C79" s="75">
        <f t="shared" si="6"/>
        <v>479380.70293261204</v>
      </c>
      <c r="D79" s="92">
        <f t="shared" si="7"/>
        <v>1877.57</v>
      </c>
      <c r="E79" s="92">
        <f t="shared" si="8"/>
        <v>6248.4800000000005</v>
      </c>
      <c r="F79" s="92">
        <f t="shared" si="1"/>
        <v>8126.05</v>
      </c>
      <c r="G79" s="92">
        <f t="shared" si="9"/>
        <v>473132.22293261206</v>
      </c>
    </row>
    <row r="80" spans="1:7" x14ac:dyDescent="0.35">
      <c r="A80" s="91">
        <f t="shared" si="3"/>
        <v>45809</v>
      </c>
      <c r="B80" s="82">
        <v>66</v>
      </c>
      <c r="C80" s="75">
        <f t="shared" si="6"/>
        <v>473132.22293261206</v>
      </c>
      <c r="D80" s="92">
        <f t="shared" si="7"/>
        <v>1853.1</v>
      </c>
      <c r="E80" s="92">
        <f t="shared" si="8"/>
        <v>6272.9500000000007</v>
      </c>
      <c r="F80" s="92">
        <f t="shared" si="1"/>
        <v>8126.05</v>
      </c>
      <c r="G80" s="92">
        <f t="shared" si="9"/>
        <v>466859.27293261205</v>
      </c>
    </row>
    <row r="81" spans="1:7" x14ac:dyDescent="0.35">
      <c r="A81" s="91">
        <f t="shared" si="3"/>
        <v>45839</v>
      </c>
      <c r="B81" s="82">
        <v>67</v>
      </c>
      <c r="C81" s="75">
        <f t="shared" si="6"/>
        <v>466859.27293261205</v>
      </c>
      <c r="D81" s="92">
        <f t="shared" si="7"/>
        <v>1828.53</v>
      </c>
      <c r="E81" s="92">
        <f t="shared" si="8"/>
        <v>6297.52</v>
      </c>
      <c r="F81" s="92">
        <f t="shared" ref="F81:F134" si="10">F80</f>
        <v>8126.05</v>
      </c>
      <c r="G81" s="92">
        <f t="shared" si="9"/>
        <v>460561.75293261203</v>
      </c>
    </row>
    <row r="82" spans="1:7" x14ac:dyDescent="0.35">
      <c r="A82" s="91">
        <f t="shared" ref="A82:A134" si="11">EDATE(A81,1)</f>
        <v>45870</v>
      </c>
      <c r="B82" s="82">
        <v>68</v>
      </c>
      <c r="C82" s="75">
        <f t="shared" si="6"/>
        <v>460561.75293261203</v>
      </c>
      <c r="D82" s="92">
        <f t="shared" si="7"/>
        <v>1803.87</v>
      </c>
      <c r="E82" s="92">
        <f t="shared" si="8"/>
        <v>6322.18</v>
      </c>
      <c r="F82" s="92">
        <f t="shared" si="10"/>
        <v>8126.05</v>
      </c>
      <c r="G82" s="92">
        <f t="shared" si="9"/>
        <v>454239.57293261203</v>
      </c>
    </row>
    <row r="83" spans="1:7" x14ac:dyDescent="0.35">
      <c r="A83" s="91">
        <f t="shared" si="11"/>
        <v>45901</v>
      </c>
      <c r="B83" s="82">
        <v>69</v>
      </c>
      <c r="C83" s="75">
        <f t="shared" si="6"/>
        <v>454239.57293261203</v>
      </c>
      <c r="D83" s="92">
        <f t="shared" si="7"/>
        <v>1779.1</v>
      </c>
      <c r="E83" s="92">
        <f t="shared" si="8"/>
        <v>6346.9500000000007</v>
      </c>
      <c r="F83" s="92">
        <f t="shared" si="10"/>
        <v>8126.05</v>
      </c>
      <c r="G83" s="92">
        <f t="shared" si="9"/>
        <v>447892.62293261202</v>
      </c>
    </row>
    <row r="84" spans="1:7" x14ac:dyDescent="0.35">
      <c r="A84" s="91">
        <f t="shared" si="11"/>
        <v>45931</v>
      </c>
      <c r="B84" s="82">
        <v>70</v>
      </c>
      <c r="C84" s="75">
        <f t="shared" si="6"/>
        <v>447892.62293261202</v>
      </c>
      <c r="D84" s="92">
        <f t="shared" si="7"/>
        <v>1754.25</v>
      </c>
      <c r="E84" s="92">
        <f t="shared" si="8"/>
        <v>6371.8</v>
      </c>
      <c r="F84" s="92">
        <f t="shared" si="10"/>
        <v>8126.05</v>
      </c>
      <c r="G84" s="92">
        <f t="shared" si="9"/>
        <v>441520.82293261203</v>
      </c>
    </row>
    <row r="85" spans="1:7" x14ac:dyDescent="0.35">
      <c r="A85" s="91">
        <f t="shared" si="11"/>
        <v>45962</v>
      </c>
      <c r="B85" s="82">
        <v>71</v>
      </c>
      <c r="C85" s="75">
        <f t="shared" si="6"/>
        <v>441520.82293261203</v>
      </c>
      <c r="D85" s="92">
        <f t="shared" si="7"/>
        <v>1729.29</v>
      </c>
      <c r="E85" s="92">
        <f t="shared" si="8"/>
        <v>6396.76</v>
      </c>
      <c r="F85" s="92">
        <f t="shared" si="10"/>
        <v>8126.05</v>
      </c>
      <c r="G85" s="92">
        <f t="shared" si="9"/>
        <v>435124.06293261203</v>
      </c>
    </row>
    <row r="86" spans="1:7" x14ac:dyDescent="0.35">
      <c r="A86" s="91">
        <f t="shared" si="11"/>
        <v>45992</v>
      </c>
      <c r="B86" s="82">
        <v>72</v>
      </c>
      <c r="C86" s="75">
        <f t="shared" si="6"/>
        <v>435124.06293261203</v>
      </c>
      <c r="D86" s="92">
        <f t="shared" si="7"/>
        <v>1704.24</v>
      </c>
      <c r="E86" s="92">
        <f t="shared" si="8"/>
        <v>6421.81</v>
      </c>
      <c r="F86" s="92">
        <f t="shared" si="10"/>
        <v>8126.05</v>
      </c>
      <c r="G86" s="92">
        <f t="shared" si="9"/>
        <v>428702.25293261203</v>
      </c>
    </row>
    <row r="87" spans="1:7" x14ac:dyDescent="0.35">
      <c r="A87" s="91">
        <f t="shared" si="11"/>
        <v>46023</v>
      </c>
      <c r="B87" s="82">
        <v>73</v>
      </c>
      <c r="C87" s="75">
        <f t="shared" si="6"/>
        <v>428702.25293261203</v>
      </c>
      <c r="D87" s="92">
        <f t="shared" si="7"/>
        <v>1679.08</v>
      </c>
      <c r="E87" s="92">
        <f t="shared" si="8"/>
        <v>6446.97</v>
      </c>
      <c r="F87" s="92">
        <f t="shared" si="10"/>
        <v>8126.05</v>
      </c>
      <c r="G87" s="92">
        <f t="shared" si="9"/>
        <v>422255.28293261206</v>
      </c>
    </row>
    <row r="88" spans="1:7" x14ac:dyDescent="0.35">
      <c r="A88" s="91">
        <f t="shared" si="11"/>
        <v>46054</v>
      </c>
      <c r="B88" s="82">
        <v>74</v>
      </c>
      <c r="C88" s="75">
        <f t="shared" si="6"/>
        <v>422255.28293261206</v>
      </c>
      <c r="D88" s="92">
        <f t="shared" si="7"/>
        <v>1653.83</v>
      </c>
      <c r="E88" s="92">
        <f t="shared" si="8"/>
        <v>6472.22</v>
      </c>
      <c r="F88" s="92">
        <f t="shared" si="10"/>
        <v>8126.05</v>
      </c>
      <c r="G88" s="92">
        <f t="shared" si="9"/>
        <v>415783.06293261208</v>
      </c>
    </row>
    <row r="89" spans="1:7" x14ac:dyDescent="0.35">
      <c r="A89" s="91">
        <f t="shared" si="11"/>
        <v>46082</v>
      </c>
      <c r="B89" s="82">
        <v>75</v>
      </c>
      <c r="C89" s="75">
        <f t="shared" si="6"/>
        <v>415783.06293261208</v>
      </c>
      <c r="D89" s="92">
        <f t="shared" si="7"/>
        <v>1628.48</v>
      </c>
      <c r="E89" s="92">
        <f t="shared" si="8"/>
        <v>6497.57</v>
      </c>
      <c r="F89" s="92">
        <f t="shared" si="10"/>
        <v>8126.05</v>
      </c>
      <c r="G89" s="92">
        <f t="shared" si="9"/>
        <v>409285.49293261208</v>
      </c>
    </row>
    <row r="90" spans="1:7" x14ac:dyDescent="0.35">
      <c r="A90" s="91">
        <f t="shared" si="11"/>
        <v>46113</v>
      </c>
      <c r="B90" s="82">
        <v>76</v>
      </c>
      <c r="C90" s="75">
        <f t="shared" si="6"/>
        <v>409285.49293261208</v>
      </c>
      <c r="D90" s="92">
        <f t="shared" si="7"/>
        <v>1603.03</v>
      </c>
      <c r="E90" s="92">
        <f t="shared" si="8"/>
        <v>6523.02</v>
      </c>
      <c r="F90" s="92">
        <f t="shared" si="10"/>
        <v>8126.05</v>
      </c>
      <c r="G90" s="92">
        <f t="shared" si="9"/>
        <v>402762.47293261206</v>
      </c>
    </row>
    <row r="91" spans="1:7" x14ac:dyDescent="0.35">
      <c r="A91" s="91">
        <f t="shared" si="11"/>
        <v>46143</v>
      </c>
      <c r="B91" s="82">
        <v>77</v>
      </c>
      <c r="C91" s="75">
        <f t="shared" si="6"/>
        <v>402762.47293261206</v>
      </c>
      <c r="D91" s="92">
        <f t="shared" si="7"/>
        <v>1577.49</v>
      </c>
      <c r="E91" s="92">
        <f t="shared" si="8"/>
        <v>6548.56</v>
      </c>
      <c r="F91" s="92">
        <f t="shared" si="10"/>
        <v>8126.05</v>
      </c>
      <c r="G91" s="92">
        <f t="shared" si="9"/>
        <v>396213.91293261206</v>
      </c>
    </row>
    <row r="92" spans="1:7" x14ac:dyDescent="0.35">
      <c r="A92" s="91">
        <f t="shared" si="11"/>
        <v>46174</v>
      </c>
      <c r="B92" s="82">
        <v>78</v>
      </c>
      <c r="C92" s="75">
        <f t="shared" si="6"/>
        <v>396213.91293261206</v>
      </c>
      <c r="D92" s="92">
        <f t="shared" si="7"/>
        <v>1551.84</v>
      </c>
      <c r="E92" s="92">
        <f t="shared" si="8"/>
        <v>6574.21</v>
      </c>
      <c r="F92" s="92">
        <f t="shared" si="10"/>
        <v>8126.05</v>
      </c>
      <c r="G92" s="92">
        <f t="shared" si="9"/>
        <v>389639.70293261204</v>
      </c>
    </row>
    <row r="93" spans="1:7" x14ac:dyDescent="0.35">
      <c r="A93" s="91">
        <f t="shared" si="11"/>
        <v>46204</v>
      </c>
      <c r="B93" s="82">
        <v>79</v>
      </c>
      <c r="C93" s="75">
        <f t="shared" si="6"/>
        <v>389639.70293261204</v>
      </c>
      <c r="D93" s="92">
        <f t="shared" si="7"/>
        <v>1526.09</v>
      </c>
      <c r="E93" s="92">
        <f t="shared" si="8"/>
        <v>6599.96</v>
      </c>
      <c r="F93" s="92">
        <f t="shared" si="10"/>
        <v>8126.05</v>
      </c>
      <c r="G93" s="92">
        <f t="shared" si="9"/>
        <v>383039.74293261202</v>
      </c>
    </row>
    <row r="94" spans="1:7" x14ac:dyDescent="0.35">
      <c r="A94" s="91">
        <f t="shared" si="11"/>
        <v>46235</v>
      </c>
      <c r="B94" s="82">
        <v>80</v>
      </c>
      <c r="C94" s="75">
        <f t="shared" si="6"/>
        <v>383039.74293261202</v>
      </c>
      <c r="D94" s="92">
        <f t="shared" si="7"/>
        <v>1500.24</v>
      </c>
      <c r="E94" s="92">
        <f t="shared" si="8"/>
        <v>6625.81</v>
      </c>
      <c r="F94" s="92">
        <f t="shared" si="10"/>
        <v>8126.05</v>
      </c>
      <c r="G94" s="92">
        <f t="shared" si="9"/>
        <v>376413.93293261202</v>
      </c>
    </row>
    <row r="95" spans="1:7" x14ac:dyDescent="0.35">
      <c r="A95" s="91">
        <f t="shared" si="11"/>
        <v>46266</v>
      </c>
      <c r="B95" s="82">
        <v>81</v>
      </c>
      <c r="C95" s="75">
        <f t="shared" si="6"/>
        <v>376413.93293261202</v>
      </c>
      <c r="D95" s="92">
        <f t="shared" si="7"/>
        <v>1474.29</v>
      </c>
      <c r="E95" s="92">
        <f t="shared" si="8"/>
        <v>6651.76</v>
      </c>
      <c r="F95" s="92">
        <f t="shared" si="10"/>
        <v>8126.05</v>
      </c>
      <c r="G95" s="92">
        <f t="shared" si="9"/>
        <v>369762.17293261201</v>
      </c>
    </row>
    <row r="96" spans="1:7" x14ac:dyDescent="0.35">
      <c r="A96" s="91">
        <f t="shared" si="11"/>
        <v>46296</v>
      </c>
      <c r="B96" s="82">
        <v>82</v>
      </c>
      <c r="C96" s="75">
        <f t="shared" si="6"/>
        <v>369762.17293261201</v>
      </c>
      <c r="D96" s="92">
        <f t="shared" si="7"/>
        <v>1448.24</v>
      </c>
      <c r="E96" s="92">
        <f t="shared" si="8"/>
        <v>6677.81</v>
      </c>
      <c r="F96" s="92">
        <f t="shared" si="10"/>
        <v>8126.05</v>
      </c>
      <c r="G96" s="92">
        <f t="shared" si="9"/>
        <v>363084.36293261201</v>
      </c>
    </row>
    <row r="97" spans="1:7" x14ac:dyDescent="0.35">
      <c r="A97" s="91">
        <f t="shared" si="11"/>
        <v>46327</v>
      </c>
      <c r="B97" s="82">
        <v>83</v>
      </c>
      <c r="C97" s="75">
        <f t="shared" si="6"/>
        <v>363084.36293261201</v>
      </c>
      <c r="D97" s="92">
        <f t="shared" si="7"/>
        <v>1422.08</v>
      </c>
      <c r="E97" s="92">
        <f t="shared" si="8"/>
        <v>6703.97</v>
      </c>
      <c r="F97" s="92">
        <f t="shared" si="10"/>
        <v>8126.05</v>
      </c>
      <c r="G97" s="92">
        <f t="shared" si="9"/>
        <v>356380.39293261204</v>
      </c>
    </row>
    <row r="98" spans="1:7" x14ac:dyDescent="0.35">
      <c r="A98" s="91">
        <f t="shared" si="11"/>
        <v>46357</v>
      </c>
      <c r="B98" s="82">
        <v>84</v>
      </c>
      <c r="C98" s="75">
        <f t="shared" si="6"/>
        <v>356380.39293261204</v>
      </c>
      <c r="D98" s="92">
        <f t="shared" si="7"/>
        <v>1395.82</v>
      </c>
      <c r="E98" s="92">
        <f t="shared" si="8"/>
        <v>6730.2300000000005</v>
      </c>
      <c r="F98" s="92">
        <f t="shared" si="10"/>
        <v>8126.05</v>
      </c>
      <c r="G98" s="92">
        <f t="shared" si="9"/>
        <v>349650.16293261206</v>
      </c>
    </row>
    <row r="99" spans="1:7" x14ac:dyDescent="0.35">
      <c r="A99" s="91">
        <f t="shared" si="11"/>
        <v>46388</v>
      </c>
      <c r="B99" s="82">
        <v>85</v>
      </c>
      <c r="C99" s="75">
        <f t="shared" si="6"/>
        <v>349650.16293261206</v>
      </c>
      <c r="D99" s="92">
        <f t="shared" si="7"/>
        <v>1369.46</v>
      </c>
      <c r="E99" s="92">
        <f t="shared" si="8"/>
        <v>6756.59</v>
      </c>
      <c r="F99" s="92">
        <f t="shared" si="10"/>
        <v>8126.05</v>
      </c>
      <c r="G99" s="92">
        <f t="shared" si="9"/>
        <v>342893.57293261203</v>
      </c>
    </row>
    <row r="100" spans="1:7" x14ac:dyDescent="0.35">
      <c r="A100" s="91">
        <f t="shared" si="11"/>
        <v>46419</v>
      </c>
      <c r="B100" s="82">
        <v>86</v>
      </c>
      <c r="C100" s="75">
        <f t="shared" si="6"/>
        <v>342893.57293261203</v>
      </c>
      <c r="D100" s="92">
        <f t="shared" si="7"/>
        <v>1343</v>
      </c>
      <c r="E100" s="92">
        <f t="shared" si="8"/>
        <v>6783.05</v>
      </c>
      <c r="F100" s="92">
        <f t="shared" si="10"/>
        <v>8126.05</v>
      </c>
      <c r="G100" s="92">
        <f t="shared" si="9"/>
        <v>336110.52293261205</v>
      </c>
    </row>
    <row r="101" spans="1:7" x14ac:dyDescent="0.35">
      <c r="A101" s="91">
        <f t="shared" si="11"/>
        <v>46447</v>
      </c>
      <c r="B101" s="82">
        <v>87</v>
      </c>
      <c r="C101" s="75">
        <f t="shared" si="6"/>
        <v>336110.52293261205</v>
      </c>
      <c r="D101" s="92">
        <f t="shared" si="7"/>
        <v>1316.43</v>
      </c>
      <c r="E101" s="92">
        <f t="shared" si="8"/>
        <v>6809.62</v>
      </c>
      <c r="F101" s="92">
        <f t="shared" si="10"/>
        <v>8126.05</v>
      </c>
      <c r="G101" s="92">
        <f t="shared" si="9"/>
        <v>329300.90293261205</v>
      </c>
    </row>
    <row r="102" spans="1:7" x14ac:dyDescent="0.35">
      <c r="A102" s="91">
        <f t="shared" si="11"/>
        <v>46478</v>
      </c>
      <c r="B102" s="82">
        <v>88</v>
      </c>
      <c r="C102" s="75">
        <f t="shared" si="6"/>
        <v>329300.90293261205</v>
      </c>
      <c r="D102" s="92">
        <f t="shared" si="7"/>
        <v>1289.76</v>
      </c>
      <c r="E102" s="92">
        <f t="shared" si="8"/>
        <v>6836.29</v>
      </c>
      <c r="F102" s="92">
        <f t="shared" si="10"/>
        <v>8126.05</v>
      </c>
      <c r="G102" s="92">
        <f t="shared" si="9"/>
        <v>322464.61293261207</v>
      </c>
    </row>
    <row r="103" spans="1:7" x14ac:dyDescent="0.35">
      <c r="A103" s="91">
        <f t="shared" si="11"/>
        <v>46508</v>
      </c>
      <c r="B103" s="82">
        <v>89</v>
      </c>
      <c r="C103" s="75">
        <f t="shared" si="6"/>
        <v>322464.61293261207</v>
      </c>
      <c r="D103" s="92">
        <f t="shared" si="7"/>
        <v>1262.99</v>
      </c>
      <c r="E103" s="92">
        <f t="shared" si="8"/>
        <v>6863.06</v>
      </c>
      <c r="F103" s="92">
        <f t="shared" si="10"/>
        <v>8126.05</v>
      </c>
      <c r="G103" s="92">
        <f t="shared" si="9"/>
        <v>315601.55293261207</v>
      </c>
    </row>
    <row r="104" spans="1:7" x14ac:dyDescent="0.35">
      <c r="A104" s="91">
        <f t="shared" si="11"/>
        <v>46539</v>
      </c>
      <c r="B104" s="82">
        <v>90</v>
      </c>
      <c r="C104" s="75">
        <f t="shared" si="6"/>
        <v>315601.55293261207</v>
      </c>
      <c r="D104" s="92">
        <f t="shared" si="7"/>
        <v>1236.1099999999999</v>
      </c>
      <c r="E104" s="92">
        <f t="shared" si="8"/>
        <v>6889.9400000000005</v>
      </c>
      <c r="F104" s="92">
        <f t="shared" si="10"/>
        <v>8126.05</v>
      </c>
      <c r="G104" s="92">
        <f t="shared" si="9"/>
        <v>308711.61293261207</v>
      </c>
    </row>
    <row r="105" spans="1:7" x14ac:dyDescent="0.35">
      <c r="A105" s="91">
        <f t="shared" si="11"/>
        <v>46569</v>
      </c>
      <c r="B105" s="82">
        <v>91</v>
      </c>
      <c r="C105" s="75">
        <f t="shared" si="6"/>
        <v>308711.61293261207</v>
      </c>
      <c r="D105" s="92">
        <f t="shared" si="7"/>
        <v>1209.1199999999999</v>
      </c>
      <c r="E105" s="92">
        <f t="shared" si="8"/>
        <v>6916.93</v>
      </c>
      <c r="F105" s="92">
        <f t="shared" si="10"/>
        <v>8126.05</v>
      </c>
      <c r="G105" s="92">
        <f t="shared" si="9"/>
        <v>301794.68293261208</v>
      </c>
    </row>
    <row r="106" spans="1:7" x14ac:dyDescent="0.35">
      <c r="A106" s="91">
        <f t="shared" si="11"/>
        <v>46600</v>
      </c>
      <c r="B106" s="82">
        <v>92</v>
      </c>
      <c r="C106" s="75">
        <f t="shared" si="6"/>
        <v>301794.68293261208</v>
      </c>
      <c r="D106" s="92">
        <f t="shared" si="7"/>
        <v>1182.03</v>
      </c>
      <c r="E106" s="92">
        <f t="shared" si="8"/>
        <v>6944.02</v>
      </c>
      <c r="F106" s="92">
        <f t="shared" si="10"/>
        <v>8126.05</v>
      </c>
      <c r="G106" s="92">
        <f t="shared" si="9"/>
        <v>294850.66293261206</v>
      </c>
    </row>
    <row r="107" spans="1:7" x14ac:dyDescent="0.35">
      <c r="A107" s="91">
        <f t="shared" si="11"/>
        <v>46631</v>
      </c>
      <c r="B107" s="82">
        <v>93</v>
      </c>
      <c r="C107" s="75">
        <f t="shared" si="6"/>
        <v>294850.66293261206</v>
      </c>
      <c r="D107" s="92">
        <f t="shared" si="7"/>
        <v>1154.83</v>
      </c>
      <c r="E107" s="92">
        <f t="shared" si="8"/>
        <v>6971.22</v>
      </c>
      <c r="F107" s="92">
        <f t="shared" si="10"/>
        <v>8126.05</v>
      </c>
      <c r="G107" s="92">
        <f t="shared" si="9"/>
        <v>287879.44293261209</v>
      </c>
    </row>
    <row r="108" spans="1:7" x14ac:dyDescent="0.35">
      <c r="A108" s="91">
        <f t="shared" si="11"/>
        <v>46661</v>
      </c>
      <c r="B108" s="82">
        <v>94</v>
      </c>
      <c r="C108" s="75">
        <f t="shared" si="6"/>
        <v>287879.44293261209</v>
      </c>
      <c r="D108" s="92">
        <f t="shared" si="7"/>
        <v>1127.53</v>
      </c>
      <c r="E108" s="92">
        <f t="shared" si="8"/>
        <v>6998.52</v>
      </c>
      <c r="F108" s="92">
        <f t="shared" si="10"/>
        <v>8126.05</v>
      </c>
      <c r="G108" s="92">
        <f t="shared" si="9"/>
        <v>280880.92293261207</v>
      </c>
    </row>
    <row r="109" spans="1:7" x14ac:dyDescent="0.35">
      <c r="A109" s="91">
        <f t="shared" si="11"/>
        <v>46692</v>
      </c>
      <c r="B109" s="82">
        <v>95</v>
      </c>
      <c r="C109" s="75">
        <f t="shared" si="6"/>
        <v>280880.92293261207</v>
      </c>
      <c r="D109" s="92">
        <f t="shared" si="7"/>
        <v>1100.1199999999999</v>
      </c>
      <c r="E109" s="92">
        <f t="shared" si="8"/>
        <v>7025.93</v>
      </c>
      <c r="F109" s="92">
        <f t="shared" si="10"/>
        <v>8126.05</v>
      </c>
      <c r="G109" s="92">
        <f t="shared" si="9"/>
        <v>273854.99293261208</v>
      </c>
    </row>
    <row r="110" spans="1:7" x14ac:dyDescent="0.35">
      <c r="A110" s="91">
        <f t="shared" si="11"/>
        <v>46722</v>
      </c>
      <c r="B110" s="82">
        <v>96</v>
      </c>
      <c r="C110" s="75">
        <f t="shared" si="6"/>
        <v>273854.99293261208</v>
      </c>
      <c r="D110" s="92">
        <f t="shared" si="7"/>
        <v>1072.5999999999999</v>
      </c>
      <c r="E110" s="92">
        <f t="shared" si="8"/>
        <v>7053.4500000000007</v>
      </c>
      <c r="F110" s="92">
        <f t="shared" si="10"/>
        <v>8126.05</v>
      </c>
      <c r="G110" s="92">
        <f t="shared" si="9"/>
        <v>266801.54293261206</v>
      </c>
    </row>
    <row r="111" spans="1:7" x14ac:dyDescent="0.35">
      <c r="A111" s="91">
        <f t="shared" si="11"/>
        <v>46753</v>
      </c>
      <c r="B111" s="82">
        <v>97</v>
      </c>
      <c r="C111" s="75">
        <f t="shared" si="6"/>
        <v>266801.54293261206</v>
      </c>
      <c r="D111" s="92">
        <f t="shared" si="7"/>
        <v>1044.97</v>
      </c>
      <c r="E111" s="92">
        <f t="shared" si="8"/>
        <v>7081.08</v>
      </c>
      <c r="F111" s="92">
        <f t="shared" si="10"/>
        <v>8126.05</v>
      </c>
      <c r="G111" s="92">
        <f t="shared" si="9"/>
        <v>259720.46293261208</v>
      </c>
    </row>
    <row r="112" spans="1:7" x14ac:dyDescent="0.35">
      <c r="A112" s="91">
        <f t="shared" si="11"/>
        <v>46784</v>
      </c>
      <c r="B112" s="82">
        <v>98</v>
      </c>
      <c r="C112" s="75">
        <f t="shared" si="6"/>
        <v>259720.46293261208</v>
      </c>
      <c r="D112" s="92">
        <f t="shared" si="7"/>
        <v>1017.24</v>
      </c>
      <c r="E112" s="92">
        <f t="shared" si="8"/>
        <v>7108.81</v>
      </c>
      <c r="F112" s="92">
        <f t="shared" si="10"/>
        <v>8126.05</v>
      </c>
      <c r="G112" s="92">
        <f t="shared" si="9"/>
        <v>252611.65293261208</v>
      </c>
    </row>
    <row r="113" spans="1:7" x14ac:dyDescent="0.35">
      <c r="A113" s="91">
        <f t="shared" si="11"/>
        <v>46813</v>
      </c>
      <c r="B113" s="82">
        <v>99</v>
      </c>
      <c r="C113" s="75">
        <f t="shared" si="6"/>
        <v>252611.65293261208</v>
      </c>
      <c r="D113" s="92">
        <f t="shared" si="7"/>
        <v>989.4</v>
      </c>
      <c r="E113" s="92">
        <f t="shared" si="8"/>
        <v>7136.6500000000005</v>
      </c>
      <c r="F113" s="92">
        <f t="shared" si="10"/>
        <v>8126.05</v>
      </c>
      <c r="G113" s="92">
        <f t="shared" si="9"/>
        <v>245475.00293261209</v>
      </c>
    </row>
    <row r="114" spans="1:7" x14ac:dyDescent="0.35">
      <c r="A114" s="91">
        <f t="shared" si="11"/>
        <v>46844</v>
      </c>
      <c r="B114" s="82">
        <v>100</v>
      </c>
      <c r="C114" s="75">
        <f t="shared" si="6"/>
        <v>245475.00293261209</v>
      </c>
      <c r="D114" s="92">
        <f t="shared" si="7"/>
        <v>961.44</v>
      </c>
      <c r="E114" s="92">
        <f t="shared" si="8"/>
        <v>7164.6100000000006</v>
      </c>
      <c r="F114" s="92">
        <f t="shared" si="10"/>
        <v>8126.05</v>
      </c>
      <c r="G114" s="92">
        <f t="shared" si="9"/>
        <v>238310.3929326121</v>
      </c>
    </row>
    <row r="115" spans="1:7" x14ac:dyDescent="0.35">
      <c r="A115" s="91">
        <f t="shared" si="11"/>
        <v>46874</v>
      </c>
      <c r="B115" s="82">
        <v>101</v>
      </c>
      <c r="C115" s="75">
        <f t="shared" si="6"/>
        <v>238310.3929326121</v>
      </c>
      <c r="D115" s="92">
        <f t="shared" si="7"/>
        <v>933.38</v>
      </c>
      <c r="E115" s="92">
        <f t="shared" si="8"/>
        <v>7192.67</v>
      </c>
      <c r="F115" s="92">
        <f t="shared" si="10"/>
        <v>8126.05</v>
      </c>
      <c r="G115" s="92">
        <f t="shared" si="9"/>
        <v>231117.72293261209</v>
      </c>
    </row>
    <row r="116" spans="1:7" x14ac:dyDescent="0.35">
      <c r="A116" s="91">
        <f t="shared" si="11"/>
        <v>46905</v>
      </c>
      <c r="B116" s="82">
        <v>102</v>
      </c>
      <c r="C116" s="75">
        <f t="shared" si="6"/>
        <v>231117.72293261209</v>
      </c>
      <c r="D116" s="92">
        <f t="shared" si="7"/>
        <v>905.21</v>
      </c>
      <c r="E116" s="92">
        <f t="shared" si="8"/>
        <v>7220.84</v>
      </c>
      <c r="F116" s="92">
        <f t="shared" si="10"/>
        <v>8126.05</v>
      </c>
      <c r="G116" s="92">
        <f t="shared" si="9"/>
        <v>223896.88293261209</v>
      </c>
    </row>
    <row r="117" spans="1:7" x14ac:dyDescent="0.35">
      <c r="A117" s="91">
        <f t="shared" si="11"/>
        <v>46935</v>
      </c>
      <c r="B117" s="82">
        <v>103</v>
      </c>
      <c r="C117" s="75">
        <f t="shared" si="6"/>
        <v>223896.88293261209</v>
      </c>
      <c r="D117" s="92">
        <f t="shared" si="7"/>
        <v>876.93</v>
      </c>
      <c r="E117" s="92">
        <f t="shared" si="8"/>
        <v>7249.12</v>
      </c>
      <c r="F117" s="92">
        <f t="shared" si="10"/>
        <v>8126.05</v>
      </c>
      <c r="G117" s="92">
        <f t="shared" si="9"/>
        <v>216647.7629326121</v>
      </c>
    </row>
    <row r="118" spans="1:7" x14ac:dyDescent="0.35">
      <c r="A118" s="91">
        <f t="shared" si="11"/>
        <v>46966</v>
      </c>
      <c r="B118" s="82">
        <v>104</v>
      </c>
      <c r="C118" s="75">
        <f t="shared" si="6"/>
        <v>216647.7629326121</v>
      </c>
      <c r="D118" s="92">
        <f t="shared" si="7"/>
        <v>848.54</v>
      </c>
      <c r="E118" s="92">
        <f t="shared" si="8"/>
        <v>7277.51</v>
      </c>
      <c r="F118" s="92">
        <f t="shared" si="10"/>
        <v>8126.05</v>
      </c>
      <c r="G118" s="92">
        <f t="shared" si="9"/>
        <v>209370.25293261209</v>
      </c>
    </row>
    <row r="119" spans="1:7" x14ac:dyDescent="0.35">
      <c r="A119" s="91">
        <f t="shared" si="11"/>
        <v>46997</v>
      </c>
      <c r="B119" s="82">
        <v>105</v>
      </c>
      <c r="C119" s="75">
        <f t="shared" si="6"/>
        <v>209370.25293261209</v>
      </c>
      <c r="D119" s="92">
        <f t="shared" si="7"/>
        <v>820.03</v>
      </c>
      <c r="E119" s="92">
        <f t="shared" si="8"/>
        <v>7306.02</v>
      </c>
      <c r="F119" s="92">
        <f t="shared" si="10"/>
        <v>8126.05</v>
      </c>
      <c r="G119" s="92">
        <f t="shared" si="9"/>
        <v>202064.2329326121</v>
      </c>
    </row>
    <row r="120" spans="1:7" x14ac:dyDescent="0.35">
      <c r="A120" s="91">
        <f t="shared" si="11"/>
        <v>47027</v>
      </c>
      <c r="B120" s="82">
        <v>106</v>
      </c>
      <c r="C120" s="75">
        <f t="shared" si="6"/>
        <v>202064.2329326121</v>
      </c>
      <c r="D120" s="92">
        <f t="shared" si="7"/>
        <v>791.42</v>
      </c>
      <c r="E120" s="92">
        <f t="shared" si="8"/>
        <v>7334.63</v>
      </c>
      <c r="F120" s="92">
        <f t="shared" si="10"/>
        <v>8126.05</v>
      </c>
      <c r="G120" s="92">
        <f t="shared" si="9"/>
        <v>194729.60293261209</v>
      </c>
    </row>
    <row r="121" spans="1:7" x14ac:dyDescent="0.35">
      <c r="A121" s="91">
        <f t="shared" si="11"/>
        <v>47058</v>
      </c>
      <c r="B121" s="82">
        <v>107</v>
      </c>
      <c r="C121" s="75">
        <f t="shared" si="6"/>
        <v>194729.60293261209</v>
      </c>
      <c r="D121" s="92">
        <f t="shared" si="7"/>
        <v>762.69</v>
      </c>
      <c r="E121" s="92">
        <f t="shared" si="8"/>
        <v>7363.3600000000006</v>
      </c>
      <c r="F121" s="92">
        <f t="shared" si="10"/>
        <v>8126.05</v>
      </c>
      <c r="G121" s="92">
        <f t="shared" si="9"/>
        <v>187366.24293261208</v>
      </c>
    </row>
    <row r="122" spans="1:7" x14ac:dyDescent="0.35">
      <c r="A122" s="91">
        <f t="shared" si="11"/>
        <v>47088</v>
      </c>
      <c r="B122" s="82">
        <v>108</v>
      </c>
      <c r="C122" s="75">
        <f t="shared" si="6"/>
        <v>187366.24293261208</v>
      </c>
      <c r="D122" s="92">
        <f t="shared" si="7"/>
        <v>733.85</v>
      </c>
      <c r="E122" s="92">
        <f t="shared" si="8"/>
        <v>7392.2</v>
      </c>
      <c r="F122" s="92">
        <f t="shared" si="10"/>
        <v>8126.05</v>
      </c>
      <c r="G122" s="92">
        <f t="shared" si="9"/>
        <v>179974.04293261206</v>
      </c>
    </row>
    <row r="123" spans="1:7" x14ac:dyDescent="0.35">
      <c r="A123" s="91">
        <f t="shared" si="11"/>
        <v>47119</v>
      </c>
      <c r="B123" s="82">
        <v>109</v>
      </c>
      <c r="C123" s="75">
        <f t="shared" si="6"/>
        <v>179974.04293261206</v>
      </c>
      <c r="D123" s="92">
        <f t="shared" si="7"/>
        <v>704.9</v>
      </c>
      <c r="E123" s="92">
        <f t="shared" si="8"/>
        <v>7421.1500000000005</v>
      </c>
      <c r="F123" s="92">
        <f t="shared" si="10"/>
        <v>8126.05</v>
      </c>
      <c r="G123" s="92">
        <f t="shared" si="9"/>
        <v>172552.89293261207</v>
      </c>
    </row>
    <row r="124" spans="1:7" x14ac:dyDescent="0.35">
      <c r="A124" s="91">
        <f t="shared" si="11"/>
        <v>47150</v>
      </c>
      <c r="B124" s="82">
        <v>110</v>
      </c>
      <c r="C124" s="75">
        <f t="shared" si="6"/>
        <v>172552.89293261207</v>
      </c>
      <c r="D124" s="92">
        <f t="shared" si="7"/>
        <v>675.83</v>
      </c>
      <c r="E124" s="92">
        <f t="shared" si="8"/>
        <v>7450.22</v>
      </c>
      <c r="F124" s="92">
        <f t="shared" si="10"/>
        <v>8126.05</v>
      </c>
      <c r="G124" s="92">
        <f t="shared" si="9"/>
        <v>165102.67293261207</v>
      </c>
    </row>
    <row r="125" spans="1:7" x14ac:dyDescent="0.35">
      <c r="A125" s="91">
        <f t="shared" si="11"/>
        <v>47178</v>
      </c>
      <c r="B125" s="82">
        <v>111</v>
      </c>
      <c r="C125" s="75">
        <f t="shared" si="6"/>
        <v>165102.67293261207</v>
      </c>
      <c r="D125" s="92">
        <f t="shared" si="7"/>
        <v>646.65</v>
      </c>
      <c r="E125" s="92">
        <f t="shared" si="8"/>
        <v>7479.4000000000005</v>
      </c>
      <c r="F125" s="92">
        <f t="shared" si="10"/>
        <v>8126.05</v>
      </c>
      <c r="G125" s="92">
        <f t="shared" si="9"/>
        <v>157623.27293261208</v>
      </c>
    </row>
    <row r="126" spans="1:7" x14ac:dyDescent="0.35">
      <c r="A126" s="91">
        <f t="shared" si="11"/>
        <v>47209</v>
      </c>
      <c r="B126" s="82">
        <v>112</v>
      </c>
      <c r="C126" s="75">
        <f t="shared" si="6"/>
        <v>157623.27293261208</v>
      </c>
      <c r="D126" s="92">
        <f t="shared" si="7"/>
        <v>617.36</v>
      </c>
      <c r="E126" s="92">
        <f t="shared" si="8"/>
        <v>7508.6900000000005</v>
      </c>
      <c r="F126" s="92">
        <f t="shared" si="10"/>
        <v>8126.05</v>
      </c>
      <c r="G126" s="92">
        <f t="shared" si="9"/>
        <v>150114.58293261207</v>
      </c>
    </row>
    <row r="127" spans="1:7" x14ac:dyDescent="0.35">
      <c r="A127" s="91">
        <f t="shared" si="11"/>
        <v>47239</v>
      </c>
      <c r="B127" s="82">
        <v>113</v>
      </c>
      <c r="C127" s="75">
        <f t="shared" si="6"/>
        <v>150114.58293261207</v>
      </c>
      <c r="D127" s="92">
        <f t="shared" si="7"/>
        <v>587.95000000000005</v>
      </c>
      <c r="E127" s="92">
        <f t="shared" si="8"/>
        <v>7538.1</v>
      </c>
      <c r="F127" s="92">
        <f t="shared" si="10"/>
        <v>8126.05</v>
      </c>
      <c r="G127" s="92">
        <f t="shared" si="9"/>
        <v>142576.48293261207</v>
      </c>
    </row>
    <row r="128" spans="1:7" x14ac:dyDescent="0.35">
      <c r="A128" s="91">
        <f t="shared" si="11"/>
        <v>47270</v>
      </c>
      <c r="B128" s="82">
        <v>114</v>
      </c>
      <c r="C128" s="75">
        <f t="shared" si="6"/>
        <v>142576.48293261207</v>
      </c>
      <c r="D128" s="92">
        <f t="shared" si="7"/>
        <v>558.41999999999996</v>
      </c>
      <c r="E128" s="92">
        <f t="shared" si="8"/>
        <v>7567.63</v>
      </c>
      <c r="F128" s="92">
        <f t="shared" si="10"/>
        <v>8126.05</v>
      </c>
      <c r="G128" s="92">
        <f t="shared" si="9"/>
        <v>135008.85293261206</v>
      </c>
    </row>
    <row r="129" spans="1:7" x14ac:dyDescent="0.35">
      <c r="A129" s="91">
        <f t="shared" si="11"/>
        <v>47300</v>
      </c>
      <c r="B129" s="82">
        <v>115</v>
      </c>
      <c r="C129" s="75">
        <f t="shared" si="6"/>
        <v>135008.85293261206</v>
      </c>
      <c r="D129" s="92">
        <f t="shared" si="7"/>
        <v>528.78</v>
      </c>
      <c r="E129" s="92">
        <f t="shared" si="8"/>
        <v>7597.27</v>
      </c>
      <c r="F129" s="92">
        <f t="shared" si="10"/>
        <v>8126.05</v>
      </c>
      <c r="G129" s="92">
        <f t="shared" si="9"/>
        <v>127411.58293261206</v>
      </c>
    </row>
    <row r="130" spans="1:7" x14ac:dyDescent="0.35">
      <c r="A130" s="91">
        <f t="shared" si="11"/>
        <v>47331</v>
      </c>
      <c r="B130" s="82">
        <v>116</v>
      </c>
      <c r="C130" s="75">
        <f t="shared" si="6"/>
        <v>127411.58293261206</v>
      </c>
      <c r="D130" s="92">
        <f t="shared" si="7"/>
        <v>499.03</v>
      </c>
      <c r="E130" s="92">
        <f t="shared" si="8"/>
        <v>7627.02</v>
      </c>
      <c r="F130" s="92">
        <f t="shared" si="10"/>
        <v>8126.05</v>
      </c>
      <c r="G130" s="92">
        <f t="shared" si="9"/>
        <v>119784.56293261205</v>
      </c>
    </row>
    <row r="131" spans="1:7" x14ac:dyDescent="0.35">
      <c r="A131" s="91">
        <f t="shared" si="11"/>
        <v>47362</v>
      </c>
      <c r="B131" s="82">
        <v>117</v>
      </c>
      <c r="C131" s="75">
        <f t="shared" si="6"/>
        <v>119784.56293261205</v>
      </c>
      <c r="D131" s="92">
        <f t="shared" si="7"/>
        <v>469.16</v>
      </c>
      <c r="E131" s="92">
        <f t="shared" si="8"/>
        <v>7656.89</v>
      </c>
      <c r="F131" s="92">
        <f t="shared" si="10"/>
        <v>8126.05</v>
      </c>
      <c r="G131" s="92">
        <f t="shared" si="9"/>
        <v>112127.67293261205</v>
      </c>
    </row>
    <row r="132" spans="1:7" x14ac:dyDescent="0.35">
      <c r="A132" s="91">
        <f t="shared" si="11"/>
        <v>47392</v>
      </c>
      <c r="B132" s="82">
        <v>118</v>
      </c>
      <c r="C132" s="75">
        <f t="shared" si="6"/>
        <v>112127.67293261205</v>
      </c>
      <c r="D132" s="92">
        <f t="shared" si="7"/>
        <v>439.17</v>
      </c>
      <c r="E132" s="92">
        <f t="shared" si="8"/>
        <v>7686.88</v>
      </c>
      <c r="F132" s="92">
        <f t="shared" si="10"/>
        <v>8126.05</v>
      </c>
      <c r="G132" s="92">
        <f t="shared" si="9"/>
        <v>104440.79293261205</v>
      </c>
    </row>
    <row r="133" spans="1:7" x14ac:dyDescent="0.35">
      <c r="A133" s="91">
        <f t="shared" si="11"/>
        <v>47423</v>
      </c>
      <c r="B133" s="82">
        <v>119</v>
      </c>
      <c r="C133" s="75">
        <f t="shared" si="6"/>
        <v>104440.79293261205</v>
      </c>
      <c r="D133" s="92">
        <f t="shared" si="7"/>
        <v>409.06</v>
      </c>
      <c r="E133" s="92">
        <f t="shared" si="8"/>
        <v>7716.99</v>
      </c>
      <c r="F133" s="92">
        <f t="shared" si="10"/>
        <v>8126.05</v>
      </c>
      <c r="G133" s="92">
        <f t="shared" si="9"/>
        <v>96723.802932612045</v>
      </c>
    </row>
    <row r="134" spans="1:7" x14ac:dyDescent="0.35">
      <c r="A134" s="91">
        <f t="shared" si="11"/>
        <v>47453</v>
      </c>
      <c r="B134" s="82">
        <v>120</v>
      </c>
      <c r="C134" s="75">
        <f t="shared" si="6"/>
        <v>96723.802932612045</v>
      </c>
      <c r="D134" s="92">
        <f t="shared" si="7"/>
        <v>378.83</v>
      </c>
      <c r="E134" s="92">
        <f t="shared" si="8"/>
        <v>7747.22</v>
      </c>
      <c r="F134" s="92">
        <f t="shared" si="10"/>
        <v>8126.05</v>
      </c>
      <c r="G134" s="92">
        <f t="shared" si="9"/>
        <v>88976.582932612044</v>
      </c>
    </row>
    <row r="135" spans="1:7" x14ac:dyDescent="0.35">
      <c r="A135" s="91">
        <v>47499</v>
      </c>
      <c r="B135" s="82">
        <v>121</v>
      </c>
      <c r="C135" s="75">
        <f>G134</f>
        <v>88976.582932612044</v>
      </c>
      <c r="D135" s="92">
        <f>ROUND(C135*$E$11/12,2)*16/31</f>
        <v>179.86580645161291</v>
      </c>
      <c r="E135" s="92">
        <f>C135-E9</f>
        <v>7777.7495992787444</v>
      </c>
      <c r="F135" s="92">
        <f>D135+E135</f>
        <v>7957.6154057303575</v>
      </c>
      <c r="G135" s="92">
        <f>C135-E135</f>
        <v>81198.833333333299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34"/>
  <sheetViews>
    <sheetView workbookViewId="0">
      <selection activeCell="K40" sqref="K40"/>
    </sheetView>
  </sheetViews>
  <sheetFormatPr defaultColWidth="9.1796875" defaultRowHeight="14.5" x14ac:dyDescent="0.35"/>
  <cols>
    <col min="1" max="1" width="9.1796875" style="83"/>
    <col min="2" max="2" width="7.81640625" style="83" customWidth="1"/>
    <col min="3" max="3" width="14.54296875" style="83" customWidth="1"/>
    <col min="4" max="4" width="14.453125" style="83" customWidth="1"/>
    <col min="5" max="7" width="14.54296875" style="83" customWidth="1"/>
    <col min="8" max="16384" width="9.1796875" style="83"/>
  </cols>
  <sheetData>
    <row r="1" spans="1:13" x14ac:dyDescent="0.35">
      <c r="A1" s="69"/>
      <c r="B1" s="69"/>
      <c r="C1" s="69"/>
      <c r="D1" s="69"/>
      <c r="E1" s="69"/>
      <c r="F1" s="69"/>
      <c r="G1" s="70"/>
    </row>
    <row r="2" spans="1:13" x14ac:dyDescent="0.35">
      <c r="A2" s="69"/>
      <c r="B2" s="69"/>
      <c r="C2" s="69"/>
      <c r="D2" s="69"/>
      <c r="E2" s="69"/>
      <c r="F2" s="71"/>
      <c r="G2" s="72"/>
    </row>
    <row r="3" spans="1:13" x14ac:dyDescent="0.35">
      <c r="A3" s="69"/>
      <c r="B3" s="69"/>
      <c r="C3" s="69"/>
      <c r="D3" s="69"/>
      <c r="E3" s="69"/>
      <c r="F3" s="71"/>
      <c r="G3" s="72"/>
    </row>
    <row r="4" spans="1:13" ht="21" x14ac:dyDescent="0.5">
      <c r="A4" s="69"/>
      <c r="B4" s="73" t="s">
        <v>81</v>
      </c>
      <c r="C4" s="69"/>
      <c r="D4" s="69"/>
      <c r="E4" s="74"/>
      <c r="F4" s="75"/>
      <c r="G4" s="73"/>
      <c r="K4" s="107"/>
      <c r="L4" s="106"/>
    </row>
    <row r="5" spans="1:13" x14ac:dyDescent="0.35">
      <c r="A5" s="69"/>
      <c r="B5" s="69"/>
      <c r="C5" s="69"/>
      <c r="D5" s="69"/>
      <c r="E5" s="69"/>
      <c r="F5" s="75"/>
      <c r="G5" s="69"/>
      <c r="K5" s="105"/>
      <c r="L5" s="106"/>
    </row>
    <row r="6" spans="1:13" x14ac:dyDescent="0.35">
      <c r="A6" s="69"/>
      <c r="B6" s="76" t="s">
        <v>59</v>
      </c>
      <c r="C6" s="77"/>
      <c r="D6" s="78"/>
      <c r="E6" s="79">
        <v>44197</v>
      </c>
      <c r="F6" s="80"/>
      <c r="G6" s="69"/>
      <c r="K6" s="94"/>
      <c r="L6" s="94"/>
    </row>
    <row r="7" spans="1:13" x14ac:dyDescent="0.35">
      <c r="A7" s="69"/>
      <c r="B7" s="81" t="s">
        <v>61</v>
      </c>
      <c r="C7" s="82"/>
      <c r="E7" s="84">
        <v>60</v>
      </c>
      <c r="F7" s="85" t="s">
        <v>62</v>
      </c>
      <c r="G7" s="69"/>
      <c r="K7" s="96"/>
      <c r="L7" s="96"/>
    </row>
    <row r="8" spans="1:13" x14ac:dyDescent="0.35">
      <c r="A8" s="69"/>
      <c r="B8" s="81" t="s">
        <v>79</v>
      </c>
      <c r="C8" s="82"/>
      <c r="D8" s="104">
        <f>E6-1</f>
        <v>44196</v>
      </c>
      <c r="E8" s="93">
        <v>9819.39</v>
      </c>
      <c r="F8" s="85" t="s">
        <v>65</v>
      </c>
      <c r="G8" s="69"/>
      <c r="K8" s="96"/>
      <c r="L8" s="96"/>
    </row>
    <row r="9" spans="1:13" x14ac:dyDescent="0.35">
      <c r="A9" s="69"/>
      <c r="B9" s="81" t="s">
        <v>80</v>
      </c>
      <c r="C9" s="82"/>
      <c r="D9" s="104">
        <f>EDATE(D8,E7)</f>
        <v>46022</v>
      </c>
      <c r="E9" s="93">
        <v>0</v>
      </c>
      <c r="F9" s="85" t="s">
        <v>65</v>
      </c>
      <c r="G9" s="135"/>
      <c r="K9" s="96"/>
      <c r="L9" s="96"/>
    </row>
    <row r="10" spans="1:13" x14ac:dyDescent="0.35">
      <c r="A10" s="69"/>
      <c r="B10" s="81" t="s">
        <v>68</v>
      </c>
      <c r="C10" s="82"/>
      <c r="E10" s="136">
        <v>1</v>
      </c>
      <c r="F10" s="85"/>
      <c r="G10" s="69"/>
      <c r="K10" s="97"/>
      <c r="L10" s="97"/>
    </row>
    <row r="11" spans="1:13" x14ac:dyDescent="0.35">
      <c r="A11" s="69"/>
      <c r="B11" s="137" t="s">
        <v>82</v>
      </c>
      <c r="C11" s="138"/>
      <c r="D11" s="139"/>
      <c r="E11" s="146">
        <v>0.03</v>
      </c>
      <c r="F11" s="87"/>
      <c r="G11" s="88"/>
      <c r="K11" s="96"/>
      <c r="L11" s="96"/>
      <c r="M11" s="97"/>
    </row>
    <row r="12" spans="1:13" x14ac:dyDescent="0.35">
      <c r="A12" s="69"/>
      <c r="B12" s="84"/>
      <c r="C12" s="82"/>
      <c r="E12" s="89"/>
      <c r="F12" s="84"/>
      <c r="G12" s="88"/>
      <c r="K12" s="96"/>
      <c r="L12" s="96"/>
      <c r="M12" s="97"/>
    </row>
    <row r="13" spans="1:13" x14ac:dyDescent="0.35">
      <c r="K13" s="96"/>
      <c r="L13" s="96"/>
      <c r="M13" s="97"/>
    </row>
    <row r="14" spans="1:13" ht="15" thickBot="1" x14ac:dyDescent="0.4">
      <c r="A14" s="90" t="s">
        <v>72</v>
      </c>
      <c r="B14" s="90" t="s">
        <v>73</v>
      </c>
      <c r="C14" s="90" t="s">
        <v>74</v>
      </c>
      <c r="D14" s="90" t="s">
        <v>75</v>
      </c>
      <c r="E14" s="90" t="s">
        <v>76</v>
      </c>
      <c r="F14" s="90" t="s">
        <v>77</v>
      </c>
      <c r="G14" s="90" t="s">
        <v>78</v>
      </c>
      <c r="K14" s="96"/>
      <c r="L14" s="96"/>
      <c r="M14" s="97"/>
    </row>
    <row r="15" spans="1:13" x14ac:dyDescent="0.35">
      <c r="A15" s="91">
        <f>E6</f>
        <v>44197</v>
      </c>
      <c r="B15" s="82">
        <v>1</v>
      </c>
      <c r="C15" s="75">
        <f>E8</f>
        <v>9819.39</v>
      </c>
      <c r="D15" s="92">
        <f>ROUND(C15*$E$11/12,2)</f>
        <v>24.55</v>
      </c>
      <c r="E15" s="92">
        <f>PPMT($E$11/12,B15,$E$7,-$E$8,$E$9,0)</f>
        <v>151.89310641979495</v>
      </c>
      <c r="F15" s="92">
        <f>ROUND(PMT($E$11/12,E7,-E8,E9),2)</f>
        <v>176.44</v>
      </c>
      <c r="G15" s="92">
        <f>C15-E15</f>
        <v>9667.4968935802044</v>
      </c>
      <c r="K15" s="96"/>
      <c r="L15" s="96"/>
      <c r="M15" s="97"/>
    </row>
    <row r="16" spans="1:13" x14ac:dyDescent="0.35">
      <c r="A16" s="91">
        <f>EDATE(A15,1)</f>
        <v>44228</v>
      </c>
      <c r="B16" s="82">
        <v>2</v>
      </c>
      <c r="C16" s="75">
        <f>G15</f>
        <v>9667.4968935802044</v>
      </c>
      <c r="D16" s="92">
        <f t="shared" ref="D16:D74" si="0">ROUND(C16*$E$11/12,2)</f>
        <v>24.17</v>
      </c>
      <c r="E16" s="92">
        <f t="shared" ref="E16:E74" si="1">PPMT($E$11/12,B16,$E$7,-$E$8,$E$9,0)</f>
        <v>152.27283918584442</v>
      </c>
      <c r="F16" s="92">
        <f>F15</f>
        <v>176.44</v>
      </c>
      <c r="G16" s="92">
        <f t="shared" ref="G16:G74" si="2">C16-E16</f>
        <v>9515.2240543943608</v>
      </c>
      <c r="K16" s="96"/>
      <c r="L16" s="96"/>
      <c r="M16" s="97"/>
    </row>
    <row r="17" spans="1:13" x14ac:dyDescent="0.35">
      <c r="A17" s="91">
        <f>EDATE(A16,1)</f>
        <v>44256</v>
      </c>
      <c r="B17" s="82">
        <v>3</v>
      </c>
      <c r="C17" s="75">
        <f>G16</f>
        <v>9515.2240543943608</v>
      </c>
      <c r="D17" s="92">
        <f t="shared" si="0"/>
        <v>23.79</v>
      </c>
      <c r="E17" s="92">
        <f t="shared" si="1"/>
        <v>152.65352128380903</v>
      </c>
      <c r="F17" s="92">
        <f t="shared" ref="F17:F74" si="3">F16</f>
        <v>176.44</v>
      </c>
      <c r="G17" s="92">
        <f t="shared" si="2"/>
        <v>9362.570533110551</v>
      </c>
      <c r="K17" s="96"/>
      <c r="L17" s="96"/>
      <c r="M17" s="97"/>
    </row>
    <row r="18" spans="1:13" x14ac:dyDescent="0.35">
      <c r="A18" s="91">
        <f t="shared" ref="A18:A74" si="4">EDATE(A17,1)</f>
        <v>44287</v>
      </c>
      <c r="B18" s="82">
        <v>4</v>
      </c>
      <c r="C18" s="75">
        <f t="shared" ref="C18:C74" si="5">G17</f>
        <v>9362.570533110551</v>
      </c>
      <c r="D18" s="92">
        <f t="shared" si="0"/>
        <v>23.41</v>
      </c>
      <c r="E18" s="92">
        <f t="shared" si="1"/>
        <v>153.03515508701855</v>
      </c>
      <c r="F18" s="92">
        <f t="shared" si="3"/>
        <v>176.44</v>
      </c>
      <c r="G18" s="92">
        <f t="shared" si="2"/>
        <v>9209.5353780235328</v>
      </c>
      <c r="K18" s="96"/>
      <c r="L18" s="96"/>
      <c r="M18" s="97"/>
    </row>
    <row r="19" spans="1:13" x14ac:dyDescent="0.35">
      <c r="A19" s="91">
        <f t="shared" si="4"/>
        <v>44317</v>
      </c>
      <c r="B19" s="82">
        <v>5</v>
      </c>
      <c r="C19" s="75">
        <f t="shared" si="5"/>
        <v>9209.5353780235328</v>
      </c>
      <c r="D19" s="92">
        <f t="shared" si="0"/>
        <v>23.02</v>
      </c>
      <c r="E19" s="92">
        <f t="shared" si="1"/>
        <v>153.41774297473611</v>
      </c>
      <c r="F19" s="92">
        <f t="shared" si="3"/>
        <v>176.44</v>
      </c>
      <c r="G19" s="92">
        <f t="shared" si="2"/>
        <v>9056.1176350487967</v>
      </c>
      <c r="K19" s="96"/>
      <c r="L19" s="96"/>
      <c r="M19" s="97"/>
    </row>
    <row r="20" spans="1:13" x14ac:dyDescent="0.35">
      <c r="A20" s="91">
        <f t="shared" si="4"/>
        <v>44348</v>
      </c>
      <c r="B20" s="82">
        <v>6</v>
      </c>
      <c r="C20" s="75">
        <f t="shared" si="5"/>
        <v>9056.1176350487967</v>
      </c>
      <c r="D20" s="92">
        <f t="shared" si="0"/>
        <v>22.64</v>
      </c>
      <c r="E20" s="92">
        <f t="shared" si="1"/>
        <v>153.80128733217293</v>
      </c>
      <c r="F20" s="92">
        <f t="shared" si="3"/>
        <v>176.44</v>
      </c>
      <c r="G20" s="92">
        <f t="shared" si="2"/>
        <v>8902.3163477166236</v>
      </c>
      <c r="K20" s="96"/>
      <c r="L20" s="96"/>
      <c r="M20" s="97"/>
    </row>
    <row r="21" spans="1:13" x14ac:dyDescent="0.35">
      <c r="A21" s="91">
        <f t="shared" si="4"/>
        <v>44378</v>
      </c>
      <c r="B21" s="82">
        <v>7</v>
      </c>
      <c r="C21" s="75">
        <f t="shared" si="5"/>
        <v>8902.3163477166236</v>
      </c>
      <c r="D21" s="92">
        <f t="shared" si="0"/>
        <v>22.26</v>
      </c>
      <c r="E21" s="92">
        <f t="shared" si="1"/>
        <v>154.18579055050338</v>
      </c>
      <c r="F21" s="92">
        <f t="shared" si="3"/>
        <v>176.44</v>
      </c>
      <c r="G21" s="92">
        <f t="shared" si="2"/>
        <v>8748.1305571661196</v>
      </c>
      <c r="K21" s="96"/>
      <c r="L21" s="96"/>
      <c r="M21" s="97"/>
    </row>
    <row r="22" spans="1:13" x14ac:dyDescent="0.35">
      <c r="A22" s="91">
        <f>EDATE(A21,1)</f>
        <v>44409</v>
      </c>
      <c r="B22" s="82">
        <v>8</v>
      </c>
      <c r="C22" s="75">
        <f t="shared" si="5"/>
        <v>8748.1305571661196</v>
      </c>
      <c r="D22" s="92">
        <f t="shared" si="0"/>
        <v>21.87</v>
      </c>
      <c r="E22" s="92">
        <f t="shared" si="1"/>
        <v>154.57125502687964</v>
      </c>
      <c r="F22" s="92">
        <f t="shared" si="3"/>
        <v>176.44</v>
      </c>
      <c r="G22" s="92">
        <f t="shared" si="2"/>
        <v>8593.5593021392397</v>
      </c>
      <c r="K22" s="96"/>
      <c r="L22" s="96"/>
      <c r="M22" s="97"/>
    </row>
    <row r="23" spans="1:13" x14ac:dyDescent="0.35">
      <c r="A23" s="91">
        <f t="shared" si="4"/>
        <v>44440</v>
      </c>
      <c r="B23" s="82">
        <v>9</v>
      </c>
      <c r="C23" s="75">
        <f t="shared" si="5"/>
        <v>8593.5593021392397</v>
      </c>
      <c r="D23" s="92">
        <f t="shared" si="0"/>
        <v>21.48</v>
      </c>
      <c r="E23" s="92">
        <f t="shared" si="1"/>
        <v>154.95768316444685</v>
      </c>
      <c r="F23" s="92">
        <f t="shared" si="3"/>
        <v>176.44</v>
      </c>
      <c r="G23" s="92">
        <f t="shared" si="2"/>
        <v>8438.6016189747934</v>
      </c>
      <c r="K23" s="96"/>
      <c r="L23" s="96"/>
      <c r="M23" s="97"/>
    </row>
    <row r="24" spans="1:13" x14ac:dyDescent="0.35">
      <c r="A24" s="91">
        <f t="shared" si="4"/>
        <v>44470</v>
      </c>
      <c r="B24" s="82">
        <v>10</v>
      </c>
      <c r="C24" s="75">
        <f t="shared" si="5"/>
        <v>8438.6016189747934</v>
      </c>
      <c r="D24" s="92">
        <f t="shared" si="0"/>
        <v>21.1</v>
      </c>
      <c r="E24" s="92">
        <f t="shared" si="1"/>
        <v>155.34507737235796</v>
      </c>
      <c r="F24" s="92">
        <f t="shared" si="3"/>
        <v>176.44</v>
      </c>
      <c r="G24" s="92">
        <f t="shared" si="2"/>
        <v>8283.2565416024354</v>
      </c>
      <c r="K24" s="96"/>
      <c r="L24" s="96"/>
      <c r="M24" s="97"/>
    </row>
    <row r="25" spans="1:13" x14ac:dyDescent="0.35">
      <c r="A25" s="91">
        <f t="shared" si="4"/>
        <v>44501</v>
      </c>
      <c r="B25" s="82">
        <v>11</v>
      </c>
      <c r="C25" s="75">
        <f t="shared" si="5"/>
        <v>8283.2565416024354</v>
      </c>
      <c r="D25" s="92">
        <f t="shared" si="0"/>
        <v>20.71</v>
      </c>
      <c r="E25" s="92">
        <f t="shared" si="1"/>
        <v>155.73344006578884</v>
      </c>
      <c r="F25" s="92">
        <f t="shared" si="3"/>
        <v>176.44</v>
      </c>
      <c r="G25" s="92">
        <f t="shared" si="2"/>
        <v>8127.5231015366462</v>
      </c>
    </row>
    <row r="26" spans="1:13" x14ac:dyDescent="0.35">
      <c r="A26" s="91">
        <f t="shared" si="4"/>
        <v>44531</v>
      </c>
      <c r="B26" s="82">
        <v>12</v>
      </c>
      <c r="C26" s="75">
        <f t="shared" si="5"/>
        <v>8127.5231015366462</v>
      </c>
      <c r="D26" s="92">
        <f t="shared" si="0"/>
        <v>20.32</v>
      </c>
      <c r="E26" s="92">
        <f t="shared" si="1"/>
        <v>156.1227736659533</v>
      </c>
      <c r="F26" s="92">
        <f t="shared" si="3"/>
        <v>176.44</v>
      </c>
      <c r="G26" s="92">
        <f t="shared" si="2"/>
        <v>7971.4003278706932</v>
      </c>
    </row>
    <row r="27" spans="1:13" x14ac:dyDescent="0.35">
      <c r="A27" s="91">
        <f t="shared" si="4"/>
        <v>44562</v>
      </c>
      <c r="B27" s="82">
        <v>13</v>
      </c>
      <c r="C27" s="75">
        <f t="shared" si="5"/>
        <v>7971.4003278706932</v>
      </c>
      <c r="D27" s="92">
        <f t="shared" si="0"/>
        <v>19.93</v>
      </c>
      <c r="E27" s="92">
        <f t="shared" si="1"/>
        <v>156.5130806001182</v>
      </c>
      <c r="F27" s="92">
        <f t="shared" si="3"/>
        <v>176.44</v>
      </c>
      <c r="G27" s="92">
        <f t="shared" si="2"/>
        <v>7814.8872472705752</v>
      </c>
    </row>
    <row r="28" spans="1:13" x14ac:dyDescent="0.35">
      <c r="A28" s="91">
        <f t="shared" si="4"/>
        <v>44593</v>
      </c>
      <c r="B28" s="82">
        <v>14</v>
      </c>
      <c r="C28" s="75">
        <f t="shared" si="5"/>
        <v>7814.8872472705752</v>
      </c>
      <c r="D28" s="92">
        <f t="shared" si="0"/>
        <v>19.54</v>
      </c>
      <c r="E28" s="92">
        <f t="shared" si="1"/>
        <v>156.9043633016185</v>
      </c>
      <c r="F28" s="92">
        <f t="shared" si="3"/>
        <v>176.44</v>
      </c>
      <c r="G28" s="92">
        <f t="shared" si="2"/>
        <v>7657.9828839689571</v>
      </c>
    </row>
    <row r="29" spans="1:13" x14ac:dyDescent="0.35">
      <c r="A29" s="91">
        <f t="shared" si="4"/>
        <v>44621</v>
      </c>
      <c r="B29" s="82">
        <v>15</v>
      </c>
      <c r="C29" s="75">
        <f t="shared" si="5"/>
        <v>7657.9828839689571</v>
      </c>
      <c r="D29" s="92">
        <f t="shared" si="0"/>
        <v>19.14</v>
      </c>
      <c r="E29" s="92">
        <f t="shared" si="1"/>
        <v>157.29662420987253</v>
      </c>
      <c r="F29" s="92">
        <f t="shared" si="3"/>
        <v>176.44</v>
      </c>
      <c r="G29" s="92">
        <f t="shared" si="2"/>
        <v>7500.6862597590844</v>
      </c>
    </row>
    <row r="30" spans="1:13" x14ac:dyDescent="0.35">
      <c r="A30" s="91">
        <f t="shared" si="4"/>
        <v>44652</v>
      </c>
      <c r="B30" s="82">
        <v>16</v>
      </c>
      <c r="C30" s="75">
        <f t="shared" si="5"/>
        <v>7500.6862597590844</v>
      </c>
      <c r="D30" s="92">
        <f t="shared" si="0"/>
        <v>18.75</v>
      </c>
      <c r="E30" s="92">
        <f t="shared" si="1"/>
        <v>157.6898657703972</v>
      </c>
      <c r="F30" s="92">
        <f t="shared" si="3"/>
        <v>176.44</v>
      </c>
      <c r="G30" s="92">
        <f t="shared" si="2"/>
        <v>7342.9963939886875</v>
      </c>
    </row>
    <row r="31" spans="1:13" x14ac:dyDescent="0.35">
      <c r="A31" s="91">
        <f t="shared" si="4"/>
        <v>44682</v>
      </c>
      <c r="B31" s="82">
        <v>17</v>
      </c>
      <c r="C31" s="75">
        <f t="shared" si="5"/>
        <v>7342.9963939886875</v>
      </c>
      <c r="D31" s="92">
        <f t="shared" si="0"/>
        <v>18.36</v>
      </c>
      <c r="E31" s="92">
        <f t="shared" si="1"/>
        <v>158.08409043482322</v>
      </c>
      <c r="F31" s="92">
        <f t="shared" si="3"/>
        <v>176.44</v>
      </c>
      <c r="G31" s="92">
        <f t="shared" si="2"/>
        <v>7184.9123035538641</v>
      </c>
    </row>
    <row r="32" spans="1:13" x14ac:dyDescent="0.35">
      <c r="A32" s="91">
        <f t="shared" si="4"/>
        <v>44713</v>
      </c>
      <c r="B32" s="82">
        <v>18</v>
      </c>
      <c r="C32" s="75">
        <f t="shared" si="5"/>
        <v>7184.9123035538641</v>
      </c>
      <c r="D32" s="92">
        <f t="shared" si="0"/>
        <v>17.96</v>
      </c>
      <c r="E32" s="92">
        <f t="shared" si="1"/>
        <v>158.47930066091027</v>
      </c>
      <c r="F32" s="92">
        <f t="shared" si="3"/>
        <v>176.44</v>
      </c>
      <c r="G32" s="92">
        <f t="shared" si="2"/>
        <v>7026.4330028929535</v>
      </c>
    </row>
    <row r="33" spans="1:7" x14ac:dyDescent="0.35">
      <c r="A33" s="91">
        <f t="shared" si="4"/>
        <v>44743</v>
      </c>
      <c r="B33" s="82">
        <v>19</v>
      </c>
      <c r="C33" s="75">
        <f t="shared" si="5"/>
        <v>7026.4330028929535</v>
      </c>
      <c r="D33" s="92">
        <f t="shared" si="0"/>
        <v>17.57</v>
      </c>
      <c r="E33" s="92">
        <f t="shared" si="1"/>
        <v>158.87549891256253</v>
      </c>
      <c r="F33" s="92">
        <f t="shared" si="3"/>
        <v>176.44</v>
      </c>
      <c r="G33" s="92">
        <f t="shared" si="2"/>
        <v>6867.5575039803907</v>
      </c>
    </row>
    <row r="34" spans="1:7" x14ac:dyDescent="0.35">
      <c r="A34" s="91">
        <f t="shared" si="4"/>
        <v>44774</v>
      </c>
      <c r="B34" s="82">
        <v>20</v>
      </c>
      <c r="C34" s="75">
        <f t="shared" si="5"/>
        <v>6867.5575039803907</v>
      </c>
      <c r="D34" s="92">
        <f t="shared" si="0"/>
        <v>17.170000000000002</v>
      </c>
      <c r="E34" s="92">
        <f t="shared" si="1"/>
        <v>159.27268765984397</v>
      </c>
      <c r="F34" s="92">
        <f t="shared" si="3"/>
        <v>176.44</v>
      </c>
      <c r="G34" s="92">
        <f t="shared" si="2"/>
        <v>6708.2848163205472</v>
      </c>
    </row>
    <row r="35" spans="1:7" x14ac:dyDescent="0.35">
      <c r="A35" s="91">
        <f t="shared" si="4"/>
        <v>44805</v>
      </c>
      <c r="B35" s="82">
        <v>21</v>
      </c>
      <c r="C35" s="75">
        <f t="shared" si="5"/>
        <v>6708.2848163205472</v>
      </c>
      <c r="D35" s="92">
        <f t="shared" si="0"/>
        <v>16.77</v>
      </c>
      <c r="E35" s="92">
        <f t="shared" si="1"/>
        <v>159.67086937899356</v>
      </c>
      <c r="F35" s="92">
        <f t="shared" si="3"/>
        <v>176.44</v>
      </c>
      <c r="G35" s="92">
        <f t="shared" si="2"/>
        <v>6548.6139469415539</v>
      </c>
    </row>
    <row r="36" spans="1:7" x14ac:dyDescent="0.35">
      <c r="A36" s="91">
        <f t="shared" si="4"/>
        <v>44835</v>
      </c>
      <c r="B36" s="82">
        <v>22</v>
      </c>
      <c r="C36" s="75">
        <f t="shared" si="5"/>
        <v>6548.6139469415539</v>
      </c>
      <c r="D36" s="92">
        <f t="shared" si="0"/>
        <v>16.37</v>
      </c>
      <c r="E36" s="92">
        <f t="shared" si="1"/>
        <v>160.07004655244103</v>
      </c>
      <c r="F36" s="92">
        <f t="shared" si="3"/>
        <v>176.44</v>
      </c>
      <c r="G36" s="92">
        <f t="shared" si="2"/>
        <v>6388.5439003891124</v>
      </c>
    </row>
    <row r="37" spans="1:7" x14ac:dyDescent="0.35">
      <c r="A37" s="91">
        <f t="shared" si="4"/>
        <v>44866</v>
      </c>
      <c r="B37" s="82">
        <v>23</v>
      </c>
      <c r="C37" s="75">
        <f t="shared" si="5"/>
        <v>6388.5439003891124</v>
      </c>
      <c r="D37" s="92">
        <f t="shared" si="0"/>
        <v>15.97</v>
      </c>
      <c r="E37" s="92">
        <f t="shared" si="1"/>
        <v>160.47022166882215</v>
      </c>
      <c r="F37" s="92">
        <f t="shared" si="3"/>
        <v>176.44</v>
      </c>
      <c r="G37" s="92">
        <f t="shared" si="2"/>
        <v>6228.0736787202904</v>
      </c>
    </row>
    <row r="38" spans="1:7" x14ac:dyDescent="0.35">
      <c r="A38" s="91">
        <f t="shared" si="4"/>
        <v>44896</v>
      </c>
      <c r="B38" s="82">
        <v>24</v>
      </c>
      <c r="C38" s="75">
        <f t="shared" si="5"/>
        <v>6228.0736787202904</v>
      </c>
      <c r="D38" s="92">
        <f t="shared" si="0"/>
        <v>15.57</v>
      </c>
      <c r="E38" s="92">
        <f t="shared" si="1"/>
        <v>160.8713972229942</v>
      </c>
      <c r="F38" s="92">
        <f t="shared" si="3"/>
        <v>176.44</v>
      </c>
      <c r="G38" s="92">
        <f t="shared" si="2"/>
        <v>6067.2022814972961</v>
      </c>
    </row>
    <row r="39" spans="1:7" x14ac:dyDescent="0.35">
      <c r="A39" s="91">
        <f t="shared" si="4"/>
        <v>44927</v>
      </c>
      <c r="B39" s="82">
        <v>25</v>
      </c>
      <c r="C39" s="75">
        <f t="shared" si="5"/>
        <v>6067.2022814972961</v>
      </c>
      <c r="D39" s="92">
        <f t="shared" si="0"/>
        <v>15.17</v>
      </c>
      <c r="E39" s="92">
        <f t="shared" si="1"/>
        <v>161.27357571605168</v>
      </c>
      <c r="F39" s="92">
        <f t="shared" si="3"/>
        <v>176.44</v>
      </c>
      <c r="G39" s="92">
        <f t="shared" si="2"/>
        <v>5905.9287057812444</v>
      </c>
    </row>
    <row r="40" spans="1:7" x14ac:dyDescent="0.35">
      <c r="A40" s="91">
        <f t="shared" si="4"/>
        <v>44958</v>
      </c>
      <c r="B40" s="82">
        <v>26</v>
      </c>
      <c r="C40" s="75">
        <f t="shared" si="5"/>
        <v>5905.9287057812444</v>
      </c>
      <c r="D40" s="92">
        <f t="shared" si="0"/>
        <v>14.76</v>
      </c>
      <c r="E40" s="92">
        <f t="shared" si="1"/>
        <v>161.67675965534181</v>
      </c>
      <c r="F40" s="92">
        <f t="shared" si="3"/>
        <v>176.44</v>
      </c>
      <c r="G40" s="92">
        <f t="shared" si="2"/>
        <v>5744.2519461259026</v>
      </c>
    </row>
    <row r="41" spans="1:7" x14ac:dyDescent="0.35">
      <c r="A41" s="91">
        <f t="shared" si="4"/>
        <v>44986</v>
      </c>
      <c r="B41" s="82">
        <v>27</v>
      </c>
      <c r="C41" s="75">
        <f t="shared" si="5"/>
        <v>5744.2519461259026</v>
      </c>
      <c r="D41" s="92">
        <f t="shared" si="0"/>
        <v>14.36</v>
      </c>
      <c r="E41" s="92">
        <f t="shared" si="1"/>
        <v>162.08095155448015</v>
      </c>
      <c r="F41" s="92">
        <f t="shared" si="3"/>
        <v>176.44</v>
      </c>
      <c r="G41" s="92">
        <f t="shared" si="2"/>
        <v>5582.1709945714229</v>
      </c>
    </row>
    <row r="42" spans="1:7" x14ac:dyDescent="0.35">
      <c r="A42" s="91">
        <f t="shared" si="4"/>
        <v>45017</v>
      </c>
      <c r="B42" s="82">
        <v>28</v>
      </c>
      <c r="C42" s="75">
        <f t="shared" si="5"/>
        <v>5582.1709945714229</v>
      </c>
      <c r="D42" s="92">
        <f t="shared" si="0"/>
        <v>13.96</v>
      </c>
      <c r="E42" s="92">
        <f t="shared" si="1"/>
        <v>162.48615393336638</v>
      </c>
      <c r="F42" s="92">
        <f t="shared" si="3"/>
        <v>176.44</v>
      </c>
      <c r="G42" s="92">
        <f t="shared" si="2"/>
        <v>5419.6848406380568</v>
      </c>
    </row>
    <row r="43" spans="1:7" x14ac:dyDescent="0.35">
      <c r="A43" s="91">
        <f t="shared" si="4"/>
        <v>45047</v>
      </c>
      <c r="B43" s="82">
        <v>29</v>
      </c>
      <c r="C43" s="75">
        <f t="shared" si="5"/>
        <v>5419.6848406380568</v>
      </c>
      <c r="D43" s="92">
        <f t="shared" si="0"/>
        <v>13.55</v>
      </c>
      <c r="E43" s="92">
        <f t="shared" si="1"/>
        <v>162.8923693181998</v>
      </c>
      <c r="F43" s="92">
        <f t="shared" si="3"/>
        <v>176.44</v>
      </c>
      <c r="G43" s="92">
        <f t="shared" si="2"/>
        <v>5256.7924713198572</v>
      </c>
    </row>
    <row r="44" spans="1:7" x14ac:dyDescent="0.35">
      <c r="A44" s="91">
        <f t="shared" si="4"/>
        <v>45078</v>
      </c>
      <c r="B44" s="82">
        <v>30</v>
      </c>
      <c r="C44" s="75">
        <f t="shared" si="5"/>
        <v>5256.7924713198572</v>
      </c>
      <c r="D44" s="92">
        <f t="shared" si="0"/>
        <v>13.14</v>
      </c>
      <c r="E44" s="92">
        <f t="shared" si="1"/>
        <v>163.29960024149528</v>
      </c>
      <c r="F44" s="92">
        <f t="shared" si="3"/>
        <v>176.44</v>
      </c>
      <c r="G44" s="92">
        <f t="shared" si="2"/>
        <v>5093.4928710783615</v>
      </c>
    </row>
    <row r="45" spans="1:7" x14ac:dyDescent="0.35">
      <c r="A45" s="91">
        <f t="shared" si="4"/>
        <v>45108</v>
      </c>
      <c r="B45" s="82">
        <v>31</v>
      </c>
      <c r="C45" s="75">
        <f t="shared" si="5"/>
        <v>5093.4928710783615</v>
      </c>
      <c r="D45" s="92">
        <f t="shared" si="0"/>
        <v>12.73</v>
      </c>
      <c r="E45" s="92">
        <f t="shared" si="1"/>
        <v>163.70784924209903</v>
      </c>
      <c r="F45" s="92">
        <f t="shared" si="3"/>
        <v>176.44</v>
      </c>
      <c r="G45" s="92">
        <f t="shared" si="2"/>
        <v>4929.7850218362628</v>
      </c>
    </row>
    <row r="46" spans="1:7" x14ac:dyDescent="0.35">
      <c r="A46" s="91">
        <f t="shared" si="4"/>
        <v>45139</v>
      </c>
      <c r="B46" s="82">
        <v>32</v>
      </c>
      <c r="C46" s="75">
        <f t="shared" si="5"/>
        <v>4929.7850218362628</v>
      </c>
      <c r="D46" s="92">
        <f t="shared" si="0"/>
        <v>12.32</v>
      </c>
      <c r="E46" s="92">
        <f t="shared" si="1"/>
        <v>164.11711886520428</v>
      </c>
      <c r="F46" s="92">
        <f t="shared" si="3"/>
        <v>176.44</v>
      </c>
      <c r="G46" s="92">
        <f t="shared" si="2"/>
        <v>4765.6679029710585</v>
      </c>
    </row>
    <row r="47" spans="1:7" x14ac:dyDescent="0.35">
      <c r="A47" s="91">
        <f t="shared" si="4"/>
        <v>45170</v>
      </c>
      <c r="B47" s="82">
        <v>33</v>
      </c>
      <c r="C47" s="75">
        <f t="shared" si="5"/>
        <v>4765.6679029710585</v>
      </c>
      <c r="D47" s="92">
        <f t="shared" si="0"/>
        <v>11.91</v>
      </c>
      <c r="E47" s="92">
        <f t="shared" si="1"/>
        <v>164.52741166236726</v>
      </c>
      <c r="F47" s="92">
        <f t="shared" si="3"/>
        <v>176.44</v>
      </c>
      <c r="G47" s="92">
        <f t="shared" si="2"/>
        <v>4601.1404913086917</v>
      </c>
    </row>
    <row r="48" spans="1:7" x14ac:dyDescent="0.35">
      <c r="A48" s="91">
        <f t="shared" si="4"/>
        <v>45200</v>
      </c>
      <c r="B48" s="82">
        <v>34</v>
      </c>
      <c r="C48" s="75">
        <f t="shared" si="5"/>
        <v>4601.1404913086917</v>
      </c>
      <c r="D48" s="92">
        <f t="shared" si="0"/>
        <v>11.5</v>
      </c>
      <c r="E48" s="92">
        <f t="shared" si="1"/>
        <v>164.93873019152321</v>
      </c>
      <c r="F48" s="92">
        <f t="shared" si="3"/>
        <v>176.44</v>
      </c>
      <c r="G48" s="92">
        <f t="shared" si="2"/>
        <v>4436.2017611171686</v>
      </c>
    </row>
    <row r="49" spans="1:7" x14ac:dyDescent="0.35">
      <c r="A49" s="91">
        <f t="shared" si="4"/>
        <v>45231</v>
      </c>
      <c r="B49" s="82">
        <v>35</v>
      </c>
      <c r="C49" s="75">
        <f t="shared" si="5"/>
        <v>4436.2017611171686</v>
      </c>
      <c r="D49" s="92">
        <f t="shared" si="0"/>
        <v>11.09</v>
      </c>
      <c r="E49" s="92">
        <f t="shared" si="1"/>
        <v>165.35107701700204</v>
      </c>
      <c r="F49" s="92">
        <f t="shared" si="3"/>
        <v>176.44</v>
      </c>
      <c r="G49" s="92">
        <f t="shared" si="2"/>
        <v>4270.8506841001663</v>
      </c>
    </row>
    <row r="50" spans="1:7" x14ac:dyDescent="0.35">
      <c r="A50" s="91">
        <f t="shared" si="4"/>
        <v>45261</v>
      </c>
      <c r="B50" s="82">
        <v>36</v>
      </c>
      <c r="C50" s="75">
        <f t="shared" si="5"/>
        <v>4270.8506841001663</v>
      </c>
      <c r="D50" s="92">
        <f t="shared" si="0"/>
        <v>10.68</v>
      </c>
      <c r="E50" s="92">
        <f t="shared" si="1"/>
        <v>165.76445470954451</v>
      </c>
      <c r="F50" s="92">
        <f t="shared" si="3"/>
        <v>176.44</v>
      </c>
      <c r="G50" s="92">
        <f t="shared" si="2"/>
        <v>4105.0862293906221</v>
      </c>
    </row>
    <row r="51" spans="1:7" x14ac:dyDescent="0.35">
      <c r="A51" s="91">
        <f t="shared" si="4"/>
        <v>45292</v>
      </c>
      <c r="B51" s="82">
        <v>37</v>
      </c>
      <c r="C51" s="75">
        <f t="shared" si="5"/>
        <v>4105.0862293906221</v>
      </c>
      <c r="D51" s="92">
        <f t="shared" si="0"/>
        <v>10.26</v>
      </c>
      <c r="E51" s="92">
        <f t="shared" si="1"/>
        <v>166.17886584631836</v>
      </c>
      <c r="F51" s="92">
        <f t="shared" si="3"/>
        <v>176.44</v>
      </c>
      <c r="G51" s="92">
        <f t="shared" si="2"/>
        <v>3938.9073635443037</v>
      </c>
    </row>
    <row r="52" spans="1:7" x14ac:dyDescent="0.35">
      <c r="A52" s="91">
        <f t="shared" si="4"/>
        <v>45323</v>
      </c>
      <c r="B52" s="82">
        <v>38</v>
      </c>
      <c r="C52" s="75">
        <f t="shared" si="5"/>
        <v>3938.9073635443037</v>
      </c>
      <c r="D52" s="92">
        <f t="shared" si="0"/>
        <v>9.85</v>
      </c>
      <c r="E52" s="92">
        <f t="shared" si="1"/>
        <v>166.59431301093417</v>
      </c>
      <c r="F52" s="92">
        <f t="shared" si="3"/>
        <v>176.44</v>
      </c>
      <c r="G52" s="92">
        <f t="shared" si="2"/>
        <v>3772.3130505333697</v>
      </c>
    </row>
    <row r="53" spans="1:7" x14ac:dyDescent="0.35">
      <c r="A53" s="91">
        <f t="shared" si="4"/>
        <v>45352</v>
      </c>
      <c r="B53" s="82">
        <v>39</v>
      </c>
      <c r="C53" s="75">
        <f t="shared" si="5"/>
        <v>3772.3130505333697</v>
      </c>
      <c r="D53" s="92">
        <f t="shared" si="0"/>
        <v>9.43</v>
      </c>
      <c r="E53" s="92">
        <f t="shared" si="1"/>
        <v>167.0107987934615</v>
      </c>
      <c r="F53" s="92">
        <f t="shared" si="3"/>
        <v>176.44</v>
      </c>
      <c r="G53" s="92">
        <f t="shared" si="2"/>
        <v>3605.3022517399081</v>
      </c>
    </row>
    <row r="54" spans="1:7" x14ac:dyDescent="0.35">
      <c r="A54" s="91">
        <f t="shared" si="4"/>
        <v>45383</v>
      </c>
      <c r="B54" s="82">
        <v>40</v>
      </c>
      <c r="C54" s="75">
        <f t="shared" si="5"/>
        <v>3605.3022517399081</v>
      </c>
      <c r="D54" s="92">
        <f t="shared" si="0"/>
        <v>9.01</v>
      </c>
      <c r="E54" s="92">
        <f t="shared" si="1"/>
        <v>167.42832579044517</v>
      </c>
      <c r="F54" s="92">
        <f t="shared" si="3"/>
        <v>176.44</v>
      </c>
      <c r="G54" s="92">
        <f t="shared" si="2"/>
        <v>3437.8739259494628</v>
      </c>
    </row>
    <row r="55" spans="1:7" x14ac:dyDescent="0.35">
      <c r="A55" s="91">
        <f t="shared" si="4"/>
        <v>45413</v>
      </c>
      <c r="B55" s="82">
        <v>41</v>
      </c>
      <c r="C55" s="75">
        <f t="shared" si="5"/>
        <v>3437.8739259494628</v>
      </c>
      <c r="D55" s="92">
        <f t="shared" si="0"/>
        <v>8.59</v>
      </c>
      <c r="E55" s="92">
        <f t="shared" si="1"/>
        <v>167.84689660492128</v>
      </c>
      <c r="F55" s="92">
        <f t="shared" si="3"/>
        <v>176.44</v>
      </c>
      <c r="G55" s="92">
        <f t="shared" si="2"/>
        <v>3270.0270293445415</v>
      </c>
    </row>
    <row r="56" spans="1:7" x14ac:dyDescent="0.35">
      <c r="A56" s="91">
        <f t="shared" si="4"/>
        <v>45444</v>
      </c>
      <c r="B56" s="82">
        <v>42</v>
      </c>
      <c r="C56" s="75">
        <f t="shared" si="5"/>
        <v>3270.0270293445415</v>
      </c>
      <c r="D56" s="92">
        <f t="shared" si="0"/>
        <v>8.18</v>
      </c>
      <c r="E56" s="92">
        <f t="shared" si="1"/>
        <v>168.26651384643355</v>
      </c>
      <c r="F56" s="92">
        <f t="shared" si="3"/>
        <v>176.44</v>
      </c>
      <c r="G56" s="92">
        <f t="shared" si="2"/>
        <v>3101.7605154981079</v>
      </c>
    </row>
    <row r="57" spans="1:7" x14ac:dyDescent="0.35">
      <c r="A57" s="91">
        <f t="shared" si="4"/>
        <v>45474</v>
      </c>
      <c r="B57" s="82">
        <v>43</v>
      </c>
      <c r="C57" s="75">
        <f t="shared" si="5"/>
        <v>3101.7605154981079</v>
      </c>
      <c r="D57" s="92">
        <f t="shared" si="0"/>
        <v>7.75</v>
      </c>
      <c r="E57" s="92">
        <f t="shared" si="1"/>
        <v>168.68718013104967</v>
      </c>
      <c r="F57" s="92">
        <f t="shared" si="3"/>
        <v>176.44</v>
      </c>
      <c r="G57" s="92">
        <f t="shared" si="2"/>
        <v>2933.0733353670585</v>
      </c>
    </row>
    <row r="58" spans="1:7" x14ac:dyDescent="0.35">
      <c r="A58" s="91">
        <f t="shared" si="4"/>
        <v>45505</v>
      </c>
      <c r="B58" s="82">
        <v>44</v>
      </c>
      <c r="C58" s="75">
        <f t="shared" si="5"/>
        <v>2933.0733353670585</v>
      </c>
      <c r="D58" s="92">
        <f t="shared" si="0"/>
        <v>7.33</v>
      </c>
      <c r="E58" s="92">
        <f t="shared" si="1"/>
        <v>169.1088980813773</v>
      </c>
      <c r="F58" s="92">
        <f t="shared" si="3"/>
        <v>176.44</v>
      </c>
      <c r="G58" s="92">
        <f t="shared" si="2"/>
        <v>2763.964437285681</v>
      </c>
    </row>
    <row r="59" spans="1:7" x14ac:dyDescent="0.35">
      <c r="A59" s="91">
        <f t="shared" si="4"/>
        <v>45536</v>
      </c>
      <c r="B59" s="82">
        <v>45</v>
      </c>
      <c r="C59" s="75">
        <f t="shared" si="5"/>
        <v>2763.964437285681</v>
      </c>
      <c r="D59" s="92">
        <f t="shared" si="0"/>
        <v>6.91</v>
      </c>
      <c r="E59" s="92">
        <f t="shared" si="1"/>
        <v>169.53167032658075</v>
      </c>
      <c r="F59" s="92">
        <f t="shared" si="3"/>
        <v>176.44</v>
      </c>
      <c r="G59" s="92">
        <f t="shared" si="2"/>
        <v>2594.4327669591003</v>
      </c>
    </row>
    <row r="60" spans="1:7" x14ac:dyDescent="0.35">
      <c r="A60" s="91">
        <f t="shared" si="4"/>
        <v>45566</v>
      </c>
      <c r="B60" s="82">
        <v>46</v>
      </c>
      <c r="C60" s="75">
        <f t="shared" si="5"/>
        <v>2594.4327669591003</v>
      </c>
      <c r="D60" s="92">
        <f t="shared" si="0"/>
        <v>6.49</v>
      </c>
      <c r="E60" s="92">
        <f t="shared" si="1"/>
        <v>169.95549950239717</v>
      </c>
      <c r="F60" s="92">
        <f t="shared" si="3"/>
        <v>176.44</v>
      </c>
      <c r="G60" s="92">
        <f t="shared" si="2"/>
        <v>2424.477267456703</v>
      </c>
    </row>
    <row r="61" spans="1:7" x14ac:dyDescent="0.35">
      <c r="A61" s="91">
        <f t="shared" si="4"/>
        <v>45597</v>
      </c>
      <c r="B61" s="82">
        <v>47</v>
      </c>
      <c r="C61" s="75">
        <f t="shared" si="5"/>
        <v>2424.477267456703</v>
      </c>
      <c r="D61" s="92">
        <f t="shared" si="0"/>
        <v>6.06</v>
      </c>
      <c r="E61" s="92">
        <f t="shared" si="1"/>
        <v>170.38038825115316</v>
      </c>
      <c r="F61" s="92">
        <f t="shared" si="3"/>
        <v>176.44</v>
      </c>
      <c r="G61" s="92">
        <f t="shared" si="2"/>
        <v>2254.0968792055496</v>
      </c>
    </row>
    <row r="62" spans="1:7" x14ac:dyDescent="0.35">
      <c r="A62" s="91">
        <f t="shared" si="4"/>
        <v>45627</v>
      </c>
      <c r="B62" s="82">
        <v>48</v>
      </c>
      <c r="C62" s="75">
        <f t="shared" si="5"/>
        <v>2254.0968792055496</v>
      </c>
      <c r="D62" s="92">
        <f t="shared" si="0"/>
        <v>5.64</v>
      </c>
      <c r="E62" s="92">
        <f t="shared" si="1"/>
        <v>170.80633922178106</v>
      </c>
      <c r="F62" s="92">
        <f t="shared" si="3"/>
        <v>176.44</v>
      </c>
      <c r="G62" s="92">
        <f t="shared" si="2"/>
        <v>2083.2905399837687</v>
      </c>
    </row>
    <row r="63" spans="1:7" x14ac:dyDescent="0.35">
      <c r="A63" s="91">
        <f t="shared" si="4"/>
        <v>45658</v>
      </c>
      <c r="B63" s="82">
        <v>49</v>
      </c>
      <c r="C63" s="75">
        <f t="shared" si="5"/>
        <v>2083.2905399837687</v>
      </c>
      <c r="D63" s="92">
        <f t="shared" si="0"/>
        <v>5.21</v>
      </c>
      <c r="E63" s="92">
        <f t="shared" si="1"/>
        <v>171.23335506983554</v>
      </c>
      <c r="F63" s="92">
        <f t="shared" si="3"/>
        <v>176.44</v>
      </c>
      <c r="G63" s="92">
        <f t="shared" si="2"/>
        <v>1912.057184913933</v>
      </c>
    </row>
    <row r="64" spans="1:7" x14ac:dyDescent="0.35">
      <c r="A64" s="91">
        <f t="shared" si="4"/>
        <v>45689</v>
      </c>
      <c r="B64" s="82">
        <v>50</v>
      </c>
      <c r="C64" s="75">
        <f t="shared" si="5"/>
        <v>1912.057184913933</v>
      </c>
      <c r="D64" s="92">
        <f t="shared" si="0"/>
        <v>4.78</v>
      </c>
      <c r="E64" s="92">
        <f t="shared" si="1"/>
        <v>171.66143845751009</v>
      </c>
      <c r="F64" s="92">
        <f t="shared" si="3"/>
        <v>176.44</v>
      </c>
      <c r="G64" s="92">
        <f t="shared" si="2"/>
        <v>1740.395746456423</v>
      </c>
    </row>
    <row r="65" spans="1:7" x14ac:dyDescent="0.35">
      <c r="A65" s="91">
        <f t="shared" si="4"/>
        <v>45717</v>
      </c>
      <c r="B65" s="82">
        <v>51</v>
      </c>
      <c r="C65" s="75">
        <f t="shared" si="5"/>
        <v>1740.395746456423</v>
      </c>
      <c r="D65" s="92">
        <f t="shared" si="0"/>
        <v>4.3499999999999996</v>
      </c>
      <c r="E65" s="92">
        <f t="shared" si="1"/>
        <v>172.09059205365386</v>
      </c>
      <c r="F65" s="92">
        <f t="shared" si="3"/>
        <v>176.44</v>
      </c>
      <c r="G65" s="92">
        <f t="shared" si="2"/>
        <v>1568.3051544027692</v>
      </c>
    </row>
    <row r="66" spans="1:7" x14ac:dyDescent="0.35">
      <c r="A66" s="91">
        <f t="shared" si="4"/>
        <v>45748</v>
      </c>
      <c r="B66" s="82">
        <v>52</v>
      </c>
      <c r="C66" s="75">
        <f t="shared" si="5"/>
        <v>1568.3051544027692</v>
      </c>
      <c r="D66" s="92">
        <f t="shared" si="0"/>
        <v>3.92</v>
      </c>
      <c r="E66" s="92">
        <f t="shared" si="1"/>
        <v>172.520818533788</v>
      </c>
      <c r="F66" s="92">
        <f t="shared" si="3"/>
        <v>176.44</v>
      </c>
      <c r="G66" s="92">
        <f t="shared" si="2"/>
        <v>1395.7843358689811</v>
      </c>
    </row>
    <row r="67" spans="1:7" x14ac:dyDescent="0.35">
      <c r="A67" s="91">
        <f t="shared" si="4"/>
        <v>45778</v>
      </c>
      <c r="B67" s="82">
        <v>53</v>
      </c>
      <c r="C67" s="75">
        <f t="shared" si="5"/>
        <v>1395.7843358689811</v>
      </c>
      <c r="D67" s="92">
        <f t="shared" si="0"/>
        <v>3.49</v>
      </c>
      <c r="E67" s="92">
        <f t="shared" si="1"/>
        <v>172.95212058012245</v>
      </c>
      <c r="F67" s="92">
        <f t="shared" si="3"/>
        <v>176.44</v>
      </c>
      <c r="G67" s="92">
        <f t="shared" si="2"/>
        <v>1222.8322152888586</v>
      </c>
    </row>
    <row r="68" spans="1:7" x14ac:dyDescent="0.35">
      <c r="A68" s="91">
        <f t="shared" si="4"/>
        <v>45809</v>
      </c>
      <c r="B68" s="82">
        <v>54</v>
      </c>
      <c r="C68" s="75">
        <f t="shared" si="5"/>
        <v>1222.8322152888586</v>
      </c>
      <c r="D68" s="92">
        <f t="shared" si="0"/>
        <v>3.06</v>
      </c>
      <c r="E68" s="92">
        <f t="shared" si="1"/>
        <v>173.38450088157279</v>
      </c>
      <c r="F68" s="92">
        <f t="shared" si="3"/>
        <v>176.44</v>
      </c>
      <c r="G68" s="92">
        <f t="shared" si="2"/>
        <v>1049.4477144072857</v>
      </c>
    </row>
    <row r="69" spans="1:7" x14ac:dyDescent="0.35">
      <c r="A69" s="91">
        <f t="shared" si="4"/>
        <v>45839</v>
      </c>
      <c r="B69" s="82">
        <v>55</v>
      </c>
      <c r="C69" s="75">
        <f t="shared" si="5"/>
        <v>1049.4477144072857</v>
      </c>
      <c r="D69" s="92">
        <f t="shared" si="0"/>
        <v>2.62</v>
      </c>
      <c r="E69" s="92">
        <f t="shared" si="1"/>
        <v>173.81796213377672</v>
      </c>
      <c r="F69" s="92">
        <f t="shared" si="3"/>
        <v>176.44</v>
      </c>
      <c r="G69" s="92">
        <f t="shared" si="2"/>
        <v>875.62975227350898</v>
      </c>
    </row>
    <row r="70" spans="1:7" x14ac:dyDescent="0.35">
      <c r="A70" s="91">
        <f t="shared" si="4"/>
        <v>45870</v>
      </c>
      <c r="B70" s="82">
        <v>56</v>
      </c>
      <c r="C70" s="75">
        <f t="shared" si="5"/>
        <v>875.62975227350898</v>
      </c>
      <c r="D70" s="92">
        <f t="shared" si="0"/>
        <v>2.19</v>
      </c>
      <c r="E70" s="92">
        <f t="shared" si="1"/>
        <v>174.25250703911115</v>
      </c>
      <c r="F70" s="92">
        <f t="shared" si="3"/>
        <v>176.44</v>
      </c>
      <c r="G70" s="92">
        <f t="shared" si="2"/>
        <v>701.37724523439783</v>
      </c>
    </row>
    <row r="71" spans="1:7" x14ac:dyDescent="0.35">
      <c r="A71" s="91">
        <f t="shared" si="4"/>
        <v>45901</v>
      </c>
      <c r="B71" s="82">
        <v>57</v>
      </c>
      <c r="C71" s="75">
        <f t="shared" si="5"/>
        <v>701.37724523439783</v>
      </c>
      <c r="D71" s="92">
        <f t="shared" si="0"/>
        <v>1.75</v>
      </c>
      <c r="E71" s="92">
        <f t="shared" si="1"/>
        <v>174.68813830670894</v>
      </c>
      <c r="F71" s="92">
        <f t="shared" si="3"/>
        <v>176.44</v>
      </c>
      <c r="G71" s="92">
        <f t="shared" si="2"/>
        <v>526.68910692768895</v>
      </c>
    </row>
    <row r="72" spans="1:7" x14ac:dyDescent="0.35">
      <c r="A72" s="91">
        <f t="shared" si="4"/>
        <v>45931</v>
      </c>
      <c r="B72" s="82">
        <v>58</v>
      </c>
      <c r="C72" s="75">
        <f t="shared" si="5"/>
        <v>526.68910692768895</v>
      </c>
      <c r="D72" s="92">
        <f t="shared" si="0"/>
        <v>1.32</v>
      </c>
      <c r="E72" s="92">
        <f t="shared" si="1"/>
        <v>175.12485865247569</v>
      </c>
      <c r="F72" s="92">
        <f t="shared" si="3"/>
        <v>176.44</v>
      </c>
      <c r="G72" s="92">
        <f t="shared" si="2"/>
        <v>351.56424827521323</v>
      </c>
    </row>
    <row r="73" spans="1:7" x14ac:dyDescent="0.35">
      <c r="A73" s="91">
        <f t="shared" si="4"/>
        <v>45962</v>
      </c>
      <c r="B73" s="82">
        <v>59</v>
      </c>
      <c r="C73" s="75">
        <f t="shared" si="5"/>
        <v>351.56424827521323</v>
      </c>
      <c r="D73" s="92">
        <f t="shared" si="0"/>
        <v>0.88</v>
      </c>
      <c r="E73" s="92">
        <f t="shared" si="1"/>
        <v>175.56267079910688</v>
      </c>
      <c r="F73" s="92">
        <f t="shared" si="3"/>
        <v>176.44</v>
      </c>
      <c r="G73" s="92">
        <f t="shared" si="2"/>
        <v>176.00157747610635</v>
      </c>
    </row>
    <row r="74" spans="1:7" x14ac:dyDescent="0.35">
      <c r="A74" s="91">
        <f t="shared" si="4"/>
        <v>45992</v>
      </c>
      <c r="B74" s="82">
        <v>60</v>
      </c>
      <c r="C74" s="75">
        <f t="shared" si="5"/>
        <v>176.00157747610635</v>
      </c>
      <c r="D74" s="92">
        <f t="shared" si="0"/>
        <v>0.44</v>
      </c>
      <c r="E74" s="92">
        <f t="shared" si="1"/>
        <v>176.0015774761047</v>
      </c>
      <c r="F74" s="92">
        <f t="shared" si="3"/>
        <v>176.44</v>
      </c>
      <c r="G74" s="92">
        <f t="shared" si="2"/>
        <v>1.6484591469634324E-12</v>
      </c>
    </row>
    <row r="75" spans="1:7" x14ac:dyDescent="0.35">
      <c r="A75" s="91"/>
      <c r="B75" s="82"/>
      <c r="C75" s="75"/>
      <c r="D75" s="92"/>
      <c r="E75" s="92"/>
      <c r="F75" s="92"/>
      <c r="G75" s="92"/>
    </row>
    <row r="76" spans="1:7" x14ac:dyDescent="0.35">
      <c r="A76" s="91"/>
      <c r="B76" s="82"/>
      <c r="C76" s="75"/>
      <c r="D76" s="92"/>
      <c r="E76" s="92"/>
      <c r="F76" s="92"/>
      <c r="G76" s="92"/>
    </row>
    <row r="77" spans="1:7" x14ac:dyDescent="0.35">
      <c r="A77" s="91"/>
      <c r="B77" s="82"/>
      <c r="C77" s="75"/>
      <c r="D77" s="92"/>
      <c r="E77" s="92"/>
      <c r="F77" s="92"/>
      <c r="G77" s="92"/>
    </row>
    <row r="78" spans="1:7" x14ac:dyDescent="0.35">
      <c r="A78" s="91"/>
      <c r="B78" s="82"/>
      <c r="C78" s="75"/>
      <c r="D78" s="92"/>
      <c r="E78" s="92"/>
      <c r="F78" s="92"/>
      <c r="G78" s="92"/>
    </row>
    <row r="79" spans="1:7" x14ac:dyDescent="0.35">
      <c r="A79" s="91"/>
      <c r="B79" s="82"/>
      <c r="C79" s="75"/>
      <c r="D79" s="92"/>
      <c r="E79" s="92"/>
      <c r="F79" s="92"/>
      <c r="G79" s="92"/>
    </row>
    <row r="80" spans="1:7" x14ac:dyDescent="0.35">
      <c r="A80" s="91"/>
      <c r="B80" s="82"/>
      <c r="C80" s="75"/>
      <c r="D80" s="92"/>
      <c r="E80" s="92"/>
      <c r="F80" s="92"/>
      <c r="G80" s="92"/>
    </row>
    <row r="81" spans="1:7" x14ac:dyDescent="0.35">
      <c r="A81" s="91"/>
      <c r="B81" s="82"/>
      <c r="C81" s="75"/>
      <c r="D81" s="92"/>
      <c r="E81" s="92"/>
      <c r="F81" s="92"/>
      <c r="G81" s="92"/>
    </row>
    <row r="82" spans="1:7" x14ac:dyDescent="0.35">
      <c r="A82" s="91"/>
      <c r="B82" s="82"/>
      <c r="C82" s="75"/>
      <c r="D82" s="92"/>
      <c r="E82" s="92"/>
      <c r="F82" s="92"/>
      <c r="G82" s="92"/>
    </row>
    <row r="83" spans="1:7" x14ac:dyDescent="0.35">
      <c r="A83" s="91"/>
      <c r="B83" s="82"/>
      <c r="C83" s="75"/>
      <c r="D83" s="92"/>
      <c r="E83" s="92"/>
      <c r="F83" s="92"/>
      <c r="G83" s="92"/>
    </row>
    <row r="84" spans="1:7" x14ac:dyDescent="0.35">
      <c r="A84" s="91"/>
      <c r="B84" s="82"/>
      <c r="C84" s="75"/>
      <c r="D84" s="92"/>
      <c r="E84" s="92"/>
      <c r="F84" s="92"/>
      <c r="G84" s="92"/>
    </row>
    <row r="85" spans="1:7" x14ac:dyDescent="0.35">
      <c r="A85" s="91"/>
      <c r="B85" s="82"/>
      <c r="C85" s="75"/>
      <c r="D85" s="92"/>
      <c r="E85" s="92"/>
      <c r="F85" s="92"/>
      <c r="G85" s="92"/>
    </row>
    <row r="86" spans="1:7" x14ac:dyDescent="0.35">
      <c r="A86" s="91"/>
      <c r="B86" s="82"/>
      <c r="C86" s="75"/>
      <c r="D86" s="92"/>
      <c r="E86" s="92"/>
      <c r="F86" s="92"/>
      <c r="G86" s="92"/>
    </row>
    <row r="87" spans="1:7" x14ac:dyDescent="0.35">
      <c r="A87" s="91"/>
      <c r="B87" s="82"/>
      <c r="C87" s="75"/>
      <c r="D87" s="92"/>
      <c r="E87" s="92"/>
      <c r="F87" s="92"/>
      <c r="G87" s="92"/>
    </row>
    <row r="88" spans="1:7" x14ac:dyDescent="0.35">
      <c r="A88" s="91"/>
      <c r="B88" s="82"/>
      <c r="C88" s="75"/>
      <c r="D88" s="92"/>
      <c r="E88" s="92"/>
      <c r="F88" s="92"/>
      <c r="G88" s="92"/>
    </row>
    <row r="89" spans="1:7" x14ac:dyDescent="0.35">
      <c r="A89" s="91"/>
      <c r="B89" s="82"/>
      <c r="C89" s="75"/>
      <c r="D89" s="92"/>
      <c r="E89" s="92"/>
      <c r="F89" s="92"/>
      <c r="G89" s="92"/>
    </row>
    <row r="90" spans="1:7" x14ac:dyDescent="0.35">
      <c r="A90" s="91"/>
      <c r="B90" s="82"/>
      <c r="C90" s="75"/>
      <c r="D90" s="92"/>
      <c r="E90" s="92"/>
      <c r="F90" s="92"/>
      <c r="G90" s="92"/>
    </row>
    <row r="91" spans="1:7" x14ac:dyDescent="0.35">
      <c r="A91" s="91"/>
      <c r="B91" s="82"/>
      <c r="C91" s="75"/>
      <c r="D91" s="92"/>
      <c r="E91" s="92"/>
      <c r="F91" s="92"/>
      <c r="G91" s="92"/>
    </row>
    <row r="92" spans="1:7" x14ac:dyDescent="0.35">
      <c r="A92" s="91"/>
      <c r="B92" s="82"/>
      <c r="C92" s="75"/>
      <c r="D92" s="92"/>
      <c r="E92" s="92"/>
      <c r="F92" s="92"/>
      <c r="G92" s="92"/>
    </row>
    <row r="93" spans="1:7" x14ac:dyDescent="0.35">
      <c r="A93" s="91"/>
      <c r="B93" s="82"/>
      <c r="C93" s="75"/>
      <c r="D93" s="92"/>
      <c r="E93" s="92"/>
      <c r="F93" s="92"/>
      <c r="G93" s="92"/>
    </row>
    <row r="94" spans="1:7" x14ac:dyDescent="0.35">
      <c r="A94" s="91"/>
      <c r="B94" s="82"/>
      <c r="C94" s="75"/>
      <c r="D94" s="92"/>
      <c r="E94" s="92"/>
      <c r="F94" s="92"/>
      <c r="G94" s="92"/>
    </row>
    <row r="95" spans="1:7" x14ac:dyDescent="0.35">
      <c r="A95" s="91"/>
      <c r="B95" s="82"/>
      <c r="C95" s="75"/>
      <c r="D95" s="92"/>
      <c r="E95" s="92"/>
      <c r="F95" s="92"/>
      <c r="G95" s="92"/>
    </row>
    <row r="96" spans="1:7" x14ac:dyDescent="0.35">
      <c r="A96" s="91"/>
      <c r="B96" s="82"/>
      <c r="C96" s="75"/>
      <c r="D96" s="92"/>
      <c r="E96" s="92"/>
      <c r="F96" s="92"/>
      <c r="G96" s="92"/>
    </row>
    <row r="97" spans="1:7" x14ac:dyDescent="0.35">
      <c r="A97" s="91"/>
      <c r="B97" s="82"/>
      <c r="C97" s="75"/>
      <c r="D97" s="92"/>
      <c r="E97" s="92"/>
      <c r="F97" s="92"/>
      <c r="G97" s="92"/>
    </row>
    <row r="98" spans="1:7" x14ac:dyDescent="0.35">
      <c r="A98" s="91"/>
      <c r="B98" s="82"/>
      <c r="C98" s="75"/>
      <c r="D98" s="92"/>
      <c r="E98" s="92"/>
      <c r="F98" s="92"/>
      <c r="G98" s="92"/>
    </row>
    <row r="99" spans="1:7" x14ac:dyDescent="0.35">
      <c r="A99" s="91"/>
      <c r="B99" s="82"/>
      <c r="C99" s="75"/>
      <c r="D99" s="92"/>
      <c r="E99" s="92"/>
      <c r="F99" s="92"/>
      <c r="G99" s="92"/>
    </row>
    <row r="100" spans="1:7" x14ac:dyDescent="0.35">
      <c r="A100" s="91"/>
      <c r="B100" s="82"/>
      <c r="C100" s="75"/>
      <c r="D100" s="92"/>
      <c r="E100" s="92"/>
      <c r="F100" s="92"/>
      <c r="G100" s="92"/>
    </row>
    <row r="101" spans="1:7" x14ac:dyDescent="0.35">
      <c r="A101" s="91"/>
      <c r="B101" s="82"/>
      <c r="C101" s="75"/>
      <c r="D101" s="92"/>
      <c r="E101" s="92"/>
      <c r="F101" s="92"/>
      <c r="G101" s="92"/>
    </row>
    <row r="102" spans="1:7" x14ac:dyDescent="0.35">
      <c r="A102" s="91"/>
      <c r="B102" s="82"/>
      <c r="C102" s="75"/>
      <c r="D102" s="92"/>
      <c r="E102" s="92"/>
      <c r="F102" s="92"/>
      <c r="G102" s="92"/>
    </row>
    <row r="103" spans="1:7" x14ac:dyDescent="0.35">
      <c r="A103" s="91"/>
      <c r="B103" s="82"/>
      <c r="C103" s="75"/>
      <c r="D103" s="92"/>
      <c r="E103" s="92"/>
      <c r="F103" s="92"/>
      <c r="G103" s="92"/>
    </row>
    <row r="104" spans="1:7" x14ac:dyDescent="0.35">
      <c r="A104" s="91"/>
      <c r="B104" s="82"/>
      <c r="C104" s="75"/>
      <c r="D104" s="92"/>
      <c r="E104" s="92"/>
      <c r="F104" s="92"/>
      <c r="G104" s="92"/>
    </row>
    <row r="105" spans="1:7" x14ac:dyDescent="0.35">
      <c r="A105" s="91"/>
      <c r="B105" s="82"/>
      <c r="C105" s="75"/>
      <c r="D105" s="92"/>
      <c r="E105" s="92"/>
      <c r="F105" s="92"/>
      <c r="G105" s="92"/>
    </row>
    <row r="106" spans="1:7" x14ac:dyDescent="0.35">
      <c r="A106" s="91"/>
      <c r="B106" s="82"/>
      <c r="C106" s="75"/>
      <c r="D106" s="92"/>
      <c r="E106" s="92"/>
      <c r="F106" s="92"/>
      <c r="G106" s="92"/>
    </row>
    <row r="107" spans="1:7" x14ac:dyDescent="0.35">
      <c r="A107" s="91"/>
      <c r="B107" s="82"/>
      <c r="C107" s="75"/>
      <c r="D107" s="92"/>
      <c r="E107" s="92"/>
      <c r="F107" s="92"/>
      <c r="G107" s="92"/>
    </row>
    <row r="108" spans="1:7" x14ac:dyDescent="0.35">
      <c r="A108" s="91"/>
      <c r="B108" s="82"/>
      <c r="C108" s="75"/>
      <c r="D108" s="92"/>
      <c r="E108" s="92"/>
      <c r="F108" s="92"/>
      <c r="G108" s="92"/>
    </row>
    <row r="109" spans="1:7" x14ac:dyDescent="0.35">
      <c r="A109" s="91"/>
      <c r="B109" s="82"/>
      <c r="C109" s="75"/>
      <c r="D109" s="92"/>
      <c r="E109" s="92"/>
      <c r="F109" s="92"/>
      <c r="G109" s="92"/>
    </row>
    <row r="110" spans="1:7" x14ac:dyDescent="0.35">
      <c r="A110" s="91"/>
      <c r="B110" s="82"/>
      <c r="C110" s="75"/>
      <c r="D110" s="92"/>
      <c r="E110" s="92"/>
      <c r="F110" s="92"/>
      <c r="G110" s="92"/>
    </row>
    <row r="111" spans="1:7" x14ac:dyDescent="0.35">
      <c r="A111" s="91"/>
      <c r="B111" s="82"/>
      <c r="C111" s="75"/>
      <c r="D111" s="92"/>
      <c r="E111" s="92"/>
      <c r="F111" s="92"/>
      <c r="G111" s="92"/>
    </row>
    <row r="112" spans="1:7" x14ac:dyDescent="0.35">
      <c r="A112" s="91"/>
      <c r="B112" s="82"/>
      <c r="C112" s="75"/>
      <c r="D112" s="92"/>
      <c r="E112" s="92"/>
      <c r="F112" s="92"/>
      <c r="G112" s="92"/>
    </row>
    <row r="113" spans="1:7" x14ac:dyDescent="0.35">
      <c r="A113" s="91"/>
      <c r="B113" s="82"/>
      <c r="C113" s="75"/>
      <c r="D113" s="92"/>
      <c r="E113" s="92"/>
      <c r="F113" s="92"/>
      <c r="G113" s="92"/>
    </row>
    <row r="114" spans="1:7" x14ac:dyDescent="0.35">
      <c r="A114" s="91"/>
      <c r="B114" s="82"/>
      <c r="C114" s="75"/>
      <c r="D114" s="92"/>
      <c r="E114" s="92"/>
      <c r="F114" s="92"/>
      <c r="G114" s="92"/>
    </row>
    <row r="115" spans="1:7" x14ac:dyDescent="0.35">
      <c r="A115" s="91"/>
      <c r="B115" s="82"/>
      <c r="C115" s="75"/>
      <c r="D115" s="92"/>
      <c r="E115" s="92"/>
      <c r="F115" s="92"/>
      <c r="G115" s="92"/>
    </row>
    <row r="116" spans="1:7" x14ac:dyDescent="0.35">
      <c r="A116" s="91"/>
      <c r="B116" s="82"/>
      <c r="C116" s="75"/>
      <c r="D116" s="92"/>
      <c r="E116" s="92"/>
      <c r="F116" s="92"/>
      <c r="G116" s="92"/>
    </row>
    <row r="117" spans="1:7" x14ac:dyDescent="0.35">
      <c r="A117" s="91"/>
      <c r="B117" s="82"/>
      <c r="C117" s="75"/>
      <c r="D117" s="92"/>
      <c r="E117" s="92"/>
      <c r="F117" s="92"/>
      <c r="G117" s="92"/>
    </row>
    <row r="118" spans="1:7" x14ac:dyDescent="0.35">
      <c r="A118" s="91"/>
      <c r="B118" s="82"/>
      <c r="C118" s="75"/>
      <c r="D118" s="92"/>
      <c r="E118" s="92"/>
      <c r="F118" s="92"/>
      <c r="G118" s="92"/>
    </row>
    <row r="119" spans="1:7" x14ac:dyDescent="0.35">
      <c r="A119" s="91"/>
      <c r="B119" s="82"/>
      <c r="C119" s="75"/>
      <c r="D119" s="92"/>
      <c r="E119" s="92"/>
      <c r="F119" s="92"/>
      <c r="G119" s="92"/>
    </row>
    <row r="120" spans="1:7" x14ac:dyDescent="0.35">
      <c r="A120" s="91"/>
      <c r="B120" s="82"/>
      <c r="C120" s="75"/>
      <c r="D120" s="92"/>
      <c r="E120" s="92"/>
      <c r="F120" s="92"/>
      <c r="G120" s="92"/>
    </row>
    <row r="121" spans="1:7" x14ac:dyDescent="0.35">
      <c r="A121" s="91"/>
      <c r="B121" s="82"/>
      <c r="C121" s="75"/>
      <c r="D121" s="92"/>
      <c r="E121" s="92"/>
      <c r="F121" s="92"/>
      <c r="G121" s="92"/>
    </row>
    <row r="122" spans="1:7" x14ac:dyDescent="0.35">
      <c r="A122" s="91"/>
      <c r="B122" s="82"/>
      <c r="C122" s="75"/>
      <c r="D122" s="92"/>
      <c r="E122" s="92"/>
      <c r="F122" s="92"/>
      <c r="G122" s="92"/>
    </row>
    <row r="123" spans="1:7" x14ac:dyDescent="0.35">
      <c r="A123" s="91"/>
      <c r="B123" s="82"/>
      <c r="C123" s="75"/>
      <c r="D123" s="92"/>
      <c r="E123" s="92"/>
      <c r="F123" s="92"/>
      <c r="G123" s="92"/>
    </row>
    <row r="124" spans="1:7" x14ac:dyDescent="0.35">
      <c r="A124" s="91"/>
      <c r="B124" s="82"/>
      <c r="C124" s="75"/>
      <c r="D124" s="92"/>
      <c r="E124" s="92"/>
      <c r="F124" s="92"/>
      <c r="G124" s="92"/>
    </row>
    <row r="125" spans="1:7" x14ac:dyDescent="0.35">
      <c r="A125" s="91"/>
      <c r="B125" s="82"/>
      <c r="C125" s="75"/>
      <c r="D125" s="92"/>
      <c r="E125" s="92"/>
      <c r="F125" s="92"/>
      <c r="G125" s="92"/>
    </row>
    <row r="126" spans="1:7" x14ac:dyDescent="0.35">
      <c r="A126" s="91"/>
      <c r="B126" s="82"/>
      <c r="C126" s="75"/>
      <c r="D126" s="92"/>
      <c r="E126" s="92"/>
      <c r="F126" s="92"/>
      <c r="G126" s="92"/>
    </row>
    <row r="127" spans="1:7" x14ac:dyDescent="0.35">
      <c r="A127" s="91"/>
      <c r="B127" s="82"/>
      <c r="C127" s="75"/>
      <c r="D127" s="92"/>
      <c r="E127" s="92"/>
      <c r="F127" s="92"/>
      <c r="G127" s="92"/>
    </row>
    <row r="128" spans="1:7" x14ac:dyDescent="0.35">
      <c r="A128" s="91"/>
      <c r="B128" s="82"/>
      <c r="C128" s="75"/>
      <c r="D128" s="92"/>
      <c r="E128" s="92"/>
      <c r="F128" s="92"/>
      <c r="G128" s="92"/>
    </row>
    <row r="129" spans="1:7" x14ac:dyDescent="0.35">
      <c r="A129" s="91"/>
      <c r="B129" s="82"/>
      <c r="C129" s="75"/>
      <c r="D129" s="92"/>
      <c r="E129" s="92"/>
      <c r="F129" s="92"/>
      <c r="G129" s="92"/>
    </row>
    <row r="130" spans="1:7" x14ac:dyDescent="0.35">
      <c r="A130" s="91"/>
      <c r="B130" s="82"/>
      <c r="C130" s="75"/>
      <c r="D130" s="92"/>
      <c r="E130" s="92"/>
      <c r="F130" s="92"/>
      <c r="G130" s="92"/>
    </row>
    <row r="131" spans="1:7" x14ac:dyDescent="0.35">
      <c r="A131" s="91"/>
      <c r="B131" s="82"/>
      <c r="C131" s="75"/>
      <c r="D131" s="92"/>
      <c r="E131" s="92"/>
      <c r="F131" s="92"/>
      <c r="G131" s="92"/>
    </row>
    <row r="132" spans="1:7" x14ac:dyDescent="0.35">
      <c r="A132" s="91"/>
      <c r="B132" s="82"/>
      <c r="C132" s="75"/>
      <c r="D132" s="92"/>
      <c r="E132" s="92"/>
      <c r="F132" s="92"/>
      <c r="G132" s="92"/>
    </row>
    <row r="133" spans="1:7" x14ac:dyDescent="0.35">
      <c r="A133" s="91"/>
      <c r="B133" s="82"/>
      <c r="C133" s="75"/>
      <c r="D133" s="92"/>
      <c r="E133" s="92"/>
      <c r="F133" s="92"/>
      <c r="G133" s="92"/>
    </row>
    <row r="134" spans="1:7" x14ac:dyDescent="0.35">
      <c r="A134" s="91"/>
      <c r="B134" s="82"/>
      <c r="C134" s="75"/>
      <c r="D134" s="92"/>
      <c r="E134" s="92"/>
      <c r="F134" s="92"/>
      <c r="G134" s="9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5" ma:contentTypeDescription="Create a new document." ma:contentTypeScope="" ma:versionID="8ab4b5c6aa5512a04202afa12165e6e8">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a48636d31ffc0dd2df70dae752fe868a"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5FE2E82-3084-4701-9F26-B01FD52D8383}">
  <ds:schemaRefs>
    <ds:schemaRef ds:uri="http://schemas.microsoft.com/sharepoint/v3/contenttype/forms"/>
  </ds:schemaRefs>
</ds:datastoreItem>
</file>

<file path=customXml/itemProps2.xml><?xml version="1.0" encoding="utf-8"?>
<ds:datastoreItem xmlns:ds="http://schemas.openxmlformats.org/officeDocument/2006/customXml" ds:itemID="{C7DF84FD-8338-4288-989E-69A2484D74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F66C6-60F2-42BE-BAF6-C077407AC6D0}">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4.xml><?xml version="1.0" encoding="utf-8"?>
<ds:datastoreItem xmlns:ds="http://schemas.openxmlformats.org/officeDocument/2006/customXml" ds:itemID="{E7944819-A06A-4155-8D23-8B67BC823B8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nr 3</vt:lpstr>
      <vt:lpstr>Annuiteetgraafik BIL</vt:lpstr>
      <vt:lpstr>Annuiteetgraafik BIL lisanduv</vt:lpstr>
      <vt:lpstr>Annuiteetgraafik INV</vt:lpstr>
      <vt:lpstr>Annuiteetgraafik (Lisa 6.2)</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MargitD</dc:creator>
  <cp:keywords/>
  <dc:description/>
  <cp:lastModifiedBy>Kerli Kikojan</cp:lastModifiedBy>
  <cp:revision/>
  <dcterms:created xsi:type="dcterms:W3CDTF">2009-11-20T06:24:07Z</dcterms:created>
  <dcterms:modified xsi:type="dcterms:W3CDTF">2023-02-22T09:39:57Z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Kontrollitud">
    <vt:lpwstr/>
  </property>
  <property fmtid="{D5CDD505-2E9C-101B-9397-08002B2CF9AE}" pid="7" name="ContentTypeId">
    <vt:lpwstr>0x01010040C1E66C1C12A5448E2DE15E59C4812C</vt:lpwstr>
  </property>
  <property fmtid="{D5CDD505-2E9C-101B-9397-08002B2CF9AE}" pid="8" name="MediaServiceImageTags">
    <vt:lpwstr/>
  </property>
</Properties>
</file>